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19" activeTab="7"/>
  </bookViews>
  <sheets>
    <sheet name="electricité" sheetId="1" r:id="rId1"/>
    <sheet name="nouvfiches" sheetId="2" r:id="rId2"/>
    <sheet name="fiches" sheetId="3" r:id="rId3"/>
    <sheet name="fiches2" sheetId="4" r:id="rId4"/>
    <sheet name="fiche3" sheetId="5" r:id="rId5"/>
    <sheet name="classement" sheetId="6" r:id="rId6"/>
    <sheet name="fabrication" sheetId="7" r:id="rId7"/>
    <sheet name="&lt;&lt;&lt;&lt;poste de commande&gt;&gt;&gt;&gt;" sheetId="8" r:id="rId8"/>
    <sheet name="feuille de calcul" sheetId="9" r:id="rId9"/>
    <sheet name="clasification par graphe" sheetId="10" r:id="rId10"/>
    <sheet name="recette_formule" sheetId="11" r:id="rId11"/>
  </sheets>
  <definedNames>
    <definedName name="_xlnm.Print_Area" localSheetId="8">'feuille de calcul'!$C$4:$AK$33</definedName>
    <definedName name="CRITERIA" localSheetId="8">'feuille de calcul'!$DP$53:$DR$112</definedName>
  </definedNames>
  <calcPr fullCalcOnLoad="1"/>
</workbook>
</file>

<file path=xl/comments10.xml><?xml version="1.0" encoding="utf-8"?>
<comments xmlns="http://schemas.openxmlformats.org/spreadsheetml/2006/main">
  <authors>
    <author/>
  </authors>
  <commentList>
    <comment ref="D1" authorId="0">
      <text>
        <r>
          <rPr>
            <b/>
            <sz val="8"/>
            <color indexed="8"/>
            <rFont val="Times New Roman"/>
            <family val="1"/>
          </rPr>
          <t>entre 0,5 et 0,7=transparentes surfaces douces
avecFe+Ba beaux celadons</t>
        </r>
      </text>
    </comment>
    <comment ref="F1" authorId="0">
      <text>
        <r>
          <rPr>
            <b/>
            <sz val="8"/>
            <color indexed="8"/>
            <rFont val="Times New Roman"/>
            <family val="1"/>
          </rPr>
          <t xml:space="preserve">entre 0,1 et 0,5 
augmentation ameliore durete,sa blancheur tandisque brillance diminue et fusion augmente   
</t>
        </r>
      </text>
    </comment>
    <comment ref="G1" authorId="0">
      <text>
        <r>
          <rPr>
            <b/>
            <sz val="8"/>
            <color indexed="8"/>
            <rFont val="Times New Roman"/>
            <family val="1"/>
          </rPr>
          <t>de 1,5 à 15
plus c'est haut plus fusion haut</t>
        </r>
      </text>
    </comment>
    <comment ref="H1" authorId="0">
      <text>
        <r>
          <rPr>
            <b/>
            <sz val="8"/>
            <color indexed="8"/>
            <rFont val="Times New Roman"/>
            <family val="1"/>
          </rPr>
          <t>0,7à0,80 farineux
0,80à1,45 mat
1,45à1,90 brillant possible
1,90à2,00 brillant possible
1,90à2,00 brillant
2,00à2,30 brillant sûr
2,30à2,50 brillant
2,50à2,90 brillant possible
au dela de 2,90 dévitrification</t>
        </r>
      </text>
    </comment>
    <comment ref="I1" authorId="0">
      <text>
        <r>
          <rPr>
            <b/>
            <sz val="8"/>
            <color indexed="8"/>
            <rFont val="Times New Roman"/>
            <family val="1"/>
          </rPr>
          <t>&gt;0,067
entre 0,125 et 0,10
optimum entre 0,10 et 0,087
au dela de 0,067 devitrification</t>
        </r>
      </text>
    </comment>
    <comment ref="J1" authorId="0">
      <text>
        <r>
          <rPr>
            <b/>
            <sz val="8"/>
            <color indexed="8"/>
            <rFont val="Times New Roman"/>
            <family val="1"/>
          </rPr>
          <t>au dela de 21% agent matant</t>
        </r>
      </text>
    </comment>
  </commentList>
</comments>
</file>

<file path=xl/comments2.xml><?xml version="1.0" encoding="utf-8"?>
<comments xmlns="http://schemas.openxmlformats.org/spreadsheetml/2006/main">
  <authors>
    <author/>
  </authors>
  <commentList>
    <comment ref="B3" authorId="0">
      <text>
        <r>
          <rPr>
            <b/>
            <sz val="8"/>
            <color indexed="8"/>
            <rFont val="Times New Roman"/>
            <family val="1"/>
          </rPr>
          <t>fondant essentiel
descend du granit
potassium avec argile
vers1250° seul -50° avec 5à10% de dolomie,ou talc</t>
        </r>
      </text>
    </comment>
    <comment ref="B4" authorId="0">
      <text>
        <r>
          <rPr>
            <b/>
            <sz val="8"/>
            <color indexed="8"/>
            <rFont val="Times New Roman"/>
            <family val="1"/>
          </rPr>
          <t>fondant essentiel
descend du granit
soude avec glaçures</t>
        </r>
      </text>
    </comment>
    <comment ref="B5" authorId="0">
      <text>
        <r>
          <rPr>
            <b/>
            <sz val="8"/>
            <color indexed="8"/>
            <rFont val="Times New Roman"/>
            <family val="1"/>
          </rPr>
          <t>c'est un felspath avec moins de silice
fondant pour argile</t>
        </r>
      </text>
    </comment>
    <comment ref="B7" authorId="0">
      <text>
        <r>
          <rPr>
            <b/>
            <sz val="8"/>
            <color indexed="8"/>
            <rFont val="Times New Roman"/>
            <family val="1"/>
          </rPr>
          <t>contient autant de calcium quede magnésium</t>
        </r>
      </text>
    </comment>
    <comment ref="B8" authorId="0">
      <text>
        <r>
          <rPr>
            <b/>
            <sz val="8"/>
            <color indexed="8"/>
            <rFont val="Times New Roman"/>
            <family val="1"/>
          </rPr>
          <t>apporte opacite et matite soyeuse
amelioration resistance choc thermique
fondant secondaire en presnce de magnesie
effet remarquable avec chrome et cobalt</t>
        </r>
      </text>
    </comment>
    <comment ref="B13" authorId="0">
      <text>
        <r>
          <rPr>
            <b/>
            <sz val="8"/>
            <color indexed="8"/>
            <rFont val="Times New Roman"/>
            <family val="1"/>
          </rPr>
          <t>cru provoque lors du sechage de la glaçure</t>
        </r>
      </text>
    </comment>
    <comment ref="BR14" authorId="0">
      <text>
        <r>
          <rPr>
            <b/>
            <sz val="8"/>
            <color indexed="8"/>
            <rFont val="Times New Roman"/>
            <family val="1"/>
          </rPr>
          <t xml:space="preserve">entre 3 et 15%
</t>
        </r>
      </text>
    </comment>
    <comment ref="B19" authorId="0">
      <text>
        <r>
          <rPr>
            <b/>
            <sz val="8"/>
            <color indexed="8"/>
            <rFont val="Times New Roman"/>
            <family val="1"/>
          </rPr>
          <t xml:space="preserve"> anhydride de bore
en fondant principal texture craquelee
fritte naturelle
permet de faire des emaux de 1000 à 1100
améliore la brillance en petit ajout</t>
        </r>
      </text>
    </comment>
    <comment ref="B23" authorId="0">
      <text>
        <r>
          <rPr>
            <b/>
            <sz val="8"/>
            <color indexed="8"/>
            <rFont val="Times New Roman"/>
            <family val="1"/>
          </rPr>
          <t>opacifiant</t>
        </r>
      </text>
    </comment>
  </commentList>
</comments>
</file>

<file path=xl/comments3.xml><?xml version="1.0" encoding="utf-8"?>
<comments xmlns="http://schemas.openxmlformats.org/spreadsheetml/2006/main">
  <authors>
    <author/>
  </authors>
  <commentList>
    <comment ref="B3" authorId="0">
      <text>
        <r>
          <rPr>
            <b/>
            <sz val="8"/>
            <color indexed="8"/>
            <rFont val="Times New Roman"/>
            <family val="1"/>
          </rPr>
          <t>fondant essentiel
descend du granit
potassium avec argile
vers1250° seul -50° avec 5à10% de dolomie,ou talc</t>
        </r>
      </text>
    </comment>
    <comment ref="B4" authorId="0">
      <text>
        <r>
          <rPr>
            <b/>
            <sz val="8"/>
            <color indexed="8"/>
            <rFont val="Times New Roman"/>
            <family val="1"/>
          </rPr>
          <t>fondant essentiel
descend du granit
soude avec glaçures</t>
        </r>
      </text>
    </comment>
    <comment ref="B5" authorId="0">
      <text>
        <r>
          <rPr>
            <b/>
            <sz val="8"/>
            <color indexed="8"/>
            <rFont val="Times New Roman"/>
            <family val="1"/>
          </rPr>
          <t>c'est un felspath avec moins de silice
fondant pour argile</t>
        </r>
      </text>
    </comment>
    <comment ref="B7" authorId="0">
      <text>
        <r>
          <rPr>
            <b/>
            <sz val="8"/>
            <color indexed="8"/>
            <rFont val="Times New Roman"/>
            <family val="1"/>
          </rPr>
          <t>contient autant de calcium quede magnésium</t>
        </r>
      </text>
    </comment>
    <comment ref="B8" authorId="0">
      <text>
        <r>
          <rPr>
            <b/>
            <sz val="8"/>
            <color indexed="8"/>
            <rFont val="Times New Roman"/>
            <family val="1"/>
          </rPr>
          <t>apporte opacite et matite soyeuse
amelioration resistance choc thermique
fondant secondaire en presnce de magnesie
effet remarquable avec chrome et cobalt</t>
        </r>
      </text>
    </comment>
    <comment ref="B13" authorId="0">
      <text>
        <r>
          <rPr>
            <b/>
            <sz val="8"/>
            <color indexed="8"/>
            <rFont val="Times New Roman"/>
            <family val="1"/>
          </rPr>
          <t>cru provoque lors du sechage de la glaçure</t>
        </r>
      </text>
    </comment>
    <comment ref="BR14" authorId="0">
      <text>
        <r>
          <rPr>
            <b/>
            <sz val="8"/>
            <color indexed="8"/>
            <rFont val="Times New Roman"/>
            <family val="1"/>
          </rPr>
          <t xml:space="preserve">entre 3 et 15%
</t>
        </r>
      </text>
    </comment>
    <comment ref="B19" authorId="0">
      <text>
        <r>
          <rPr>
            <b/>
            <sz val="8"/>
            <color indexed="8"/>
            <rFont val="Times New Roman"/>
            <family val="1"/>
          </rPr>
          <t xml:space="preserve"> anhydride de bore
en fondant principal texture craquelee
fritte naturelle
permet de faire des emaux de 1000 à 1100
améliore la brillance en petit ajout</t>
        </r>
      </text>
    </comment>
    <comment ref="B23" authorId="0">
      <text>
        <r>
          <rPr>
            <b/>
            <sz val="8"/>
            <color indexed="8"/>
            <rFont val="Times New Roman"/>
            <family val="1"/>
          </rPr>
          <t>opacifiant</t>
        </r>
      </text>
    </comment>
  </commentList>
</comments>
</file>

<file path=xl/comments6.xml><?xml version="1.0" encoding="utf-8"?>
<comments xmlns="http://schemas.openxmlformats.org/spreadsheetml/2006/main">
  <authors>
    <author/>
  </authors>
  <commentList>
    <comment ref="BA14" authorId="0">
      <text>
        <r>
          <rPr>
            <b/>
            <sz val="8"/>
            <color indexed="8"/>
            <rFont val="Times New Roman"/>
            <family val="1"/>
          </rPr>
          <t xml:space="preserve">entre 3 et 15%
</t>
        </r>
      </text>
    </comment>
    <comment ref="BE24" authorId="0">
      <text>
        <r>
          <rPr>
            <b/>
            <sz val="8"/>
            <color indexed="8"/>
            <rFont val="Times New Roman"/>
            <family val="1"/>
          </rPr>
          <t>poids total de glaçure
axistante à modifier
ou que l'on veut fabriquer</t>
        </r>
      </text>
    </comment>
    <comment ref="BG24" authorId="0">
      <text>
        <r>
          <rPr>
            <b/>
            <sz val="8"/>
            <color indexed="8"/>
            <rFont val="Times New Roman"/>
            <family val="1"/>
          </rPr>
          <t>poids total de glaçure
axistante à modifier
ou que l'on veut fabriquer</t>
        </r>
      </text>
    </comment>
    <comment ref="BM24" authorId="0">
      <text>
        <r>
          <rPr>
            <b/>
            <sz val="8"/>
            <color indexed="8"/>
            <rFont val="Times New Roman"/>
            <family val="1"/>
          </rPr>
          <t>poids total de glaçure
axistante à modifier
ou que l'on veut fabriquer</t>
        </r>
      </text>
    </comment>
  </commentList>
</comments>
</file>

<file path=xl/comments7.xml><?xml version="1.0" encoding="utf-8"?>
<comments xmlns="http://schemas.openxmlformats.org/spreadsheetml/2006/main">
  <authors>
    <author/>
  </authors>
  <commentList>
    <comment ref="D3" authorId="0">
      <text>
        <r>
          <rPr>
            <b/>
            <sz val="8"/>
            <color indexed="8"/>
            <rFont val="Times New Roman"/>
            <family val="1"/>
          </rPr>
          <t>fondant essentiel
descend du granit
potassium avec argile
vers1250° seul -50° avec 5à10% de dolomie,ou talc</t>
        </r>
      </text>
    </comment>
    <comment ref="R3" authorId="0">
      <text>
        <r>
          <rPr>
            <b/>
            <sz val="8"/>
            <color indexed="8"/>
            <rFont val="Times New Roman"/>
            <family val="1"/>
          </rPr>
          <t>fondant essentiel
descend du granit
potassium avec argile
vers1250° seul -50° avec 5à10% de dolomie,ou talc</t>
        </r>
      </text>
    </comment>
    <comment ref="AH3" authorId="0">
      <text>
        <r>
          <rPr>
            <b/>
            <sz val="8"/>
            <color indexed="8"/>
            <rFont val="Times New Roman"/>
            <family val="1"/>
          </rPr>
          <t>fondant essentiel
descend du granit
potassium avec argile
vers1250° seul -50° avec 5à10% de dolomie,ou talc</t>
        </r>
      </text>
    </comment>
    <comment ref="BB3" authorId="0">
      <text>
        <r>
          <rPr>
            <b/>
            <sz val="8"/>
            <color indexed="8"/>
            <rFont val="Times New Roman"/>
            <family val="1"/>
          </rPr>
          <t>fondant essentiel
descend du granit
potassium avec argile
vers1250° seul -50° avec 5à10% de dolomie,ou talc</t>
        </r>
      </text>
    </comment>
    <comment ref="BT3" authorId="0">
      <text>
        <r>
          <rPr>
            <b/>
            <sz val="8"/>
            <color indexed="8"/>
            <rFont val="Times New Roman"/>
            <family val="1"/>
          </rPr>
          <t>fondant essentiel
descend du granit
potassium avec argile
vers1250° seul -50° avec 5à10% de dolomie,ou talc</t>
        </r>
      </text>
    </comment>
    <comment ref="CI3" authorId="0">
      <text>
        <r>
          <rPr>
            <b/>
            <sz val="8"/>
            <color indexed="8"/>
            <rFont val="Times New Roman"/>
            <family val="1"/>
          </rPr>
          <t>fondant essentiel
descend du granit
potassium avec argile
vers1250° seul -50° avec 5à10% de dolomie,ou talc</t>
        </r>
      </text>
    </comment>
    <comment ref="DC3" authorId="0">
      <text>
        <r>
          <rPr>
            <b/>
            <sz val="8"/>
            <color indexed="8"/>
            <rFont val="Times New Roman"/>
            <family val="1"/>
          </rPr>
          <t>fondant essentiel
descend du granit
potassium avec argile
vers1250° seul -50° avec 5à10% de dolomie,ou talc</t>
        </r>
      </text>
    </comment>
    <comment ref="DU3" authorId="0">
      <text>
        <r>
          <rPr>
            <b/>
            <sz val="8"/>
            <color indexed="8"/>
            <rFont val="Times New Roman"/>
            <family val="1"/>
          </rPr>
          <t>fondant essentiel
descend du granit
potassium avec argile
vers1250° seul -50° avec 5à10% de dolomie,ou talc</t>
        </r>
      </text>
    </comment>
    <comment ref="EG3" authorId="0">
      <text>
        <r>
          <rPr>
            <b/>
            <sz val="8"/>
            <color indexed="8"/>
            <rFont val="Times New Roman"/>
            <family val="1"/>
          </rPr>
          <t>fondant essentiel
descend du granit
potassium avec argile
vers1250° seul -50° avec 5à10% de dolomie,ou talc</t>
        </r>
      </text>
    </comment>
    <comment ref="EY3" authorId="0">
      <text>
        <r>
          <rPr>
            <b/>
            <sz val="8"/>
            <color indexed="8"/>
            <rFont val="Times New Roman"/>
            <family val="1"/>
          </rPr>
          <t>fondant essentiel
descend du granit
potassium avec argile
vers1250° seul -50° avec 5à10% de dolomie,ou talc</t>
        </r>
      </text>
    </comment>
    <comment ref="FR3" authorId="0">
      <text>
        <r>
          <rPr>
            <b/>
            <sz val="8"/>
            <color indexed="8"/>
            <rFont val="Times New Roman"/>
            <family val="1"/>
          </rPr>
          <t>fondant essentiel
descend du granit
potassium avec argile
vers1250° seul -50° avec 5à10% de dolomie,ou talc</t>
        </r>
      </text>
    </comment>
    <comment ref="D4" authorId="0">
      <text>
        <r>
          <rPr>
            <b/>
            <sz val="8"/>
            <color indexed="8"/>
            <rFont val="Times New Roman"/>
            <family val="1"/>
          </rPr>
          <t>fondant essentiel
descend du granit
soude avec glaçures</t>
        </r>
      </text>
    </comment>
    <comment ref="R4" authorId="0">
      <text>
        <r>
          <rPr>
            <b/>
            <sz val="8"/>
            <color indexed="8"/>
            <rFont val="Times New Roman"/>
            <family val="1"/>
          </rPr>
          <t>fondant essentiel
descend du granit
soude avec glaçures</t>
        </r>
      </text>
    </comment>
    <comment ref="AH4" authorId="0">
      <text>
        <r>
          <rPr>
            <b/>
            <sz val="8"/>
            <color indexed="8"/>
            <rFont val="Times New Roman"/>
            <family val="1"/>
          </rPr>
          <t>fondant essentiel
descend du granit
soude avec glaçures</t>
        </r>
      </text>
    </comment>
    <comment ref="BB4" authorId="0">
      <text>
        <r>
          <rPr>
            <b/>
            <sz val="8"/>
            <color indexed="8"/>
            <rFont val="Times New Roman"/>
            <family val="1"/>
          </rPr>
          <t>fondant essentiel
descend du granit
soude avec glaçures</t>
        </r>
      </text>
    </comment>
    <comment ref="BT4" authorId="0">
      <text>
        <r>
          <rPr>
            <b/>
            <sz val="8"/>
            <color indexed="8"/>
            <rFont val="Times New Roman"/>
            <family val="1"/>
          </rPr>
          <t>fondant essentiel
descend du granit
soude avec glaçures</t>
        </r>
      </text>
    </comment>
    <comment ref="CI4" authorId="0">
      <text>
        <r>
          <rPr>
            <b/>
            <sz val="8"/>
            <color indexed="8"/>
            <rFont val="Times New Roman"/>
            <family val="1"/>
          </rPr>
          <t>fondant essentiel
descend du granit
soude avec glaçures</t>
        </r>
      </text>
    </comment>
    <comment ref="DC4" authorId="0">
      <text>
        <r>
          <rPr>
            <b/>
            <sz val="8"/>
            <color indexed="8"/>
            <rFont val="Times New Roman"/>
            <family val="1"/>
          </rPr>
          <t>fondant essentiel
descend du granit
soude avec glaçures</t>
        </r>
      </text>
    </comment>
    <comment ref="DU4" authorId="0">
      <text>
        <r>
          <rPr>
            <b/>
            <sz val="8"/>
            <color indexed="8"/>
            <rFont val="Times New Roman"/>
            <family val="1"/>
          </rPr>
          <t>fondant essentiel
descend du granit
soude avec glaçures</t>
        </r>
      </text>
    </comment>
    <comment ref="EG4" authorId="0">
      <text>
        <r>
          <rPr>
            <b/>
            <sz val="8"/>
            <color indexed="8"/>
            <rFont val="Times New Roman"/>
            <family val="1"/>
          </rPr>
          <t>fondant essentiel
descend du granit
soude avec glaçures</t>
        </r>
      </text>
    </comment>
    <comment ref="EY4" authorId="0">
      <text>
        <r>
          <rPr>
            <b/>
            <sz val="8"/>
            <color indexed="8"/>
            <rFont val="Times New Roman"/>
            <family val="1"/>
          </rPr>
          <t>fondant essentiel
descend du granit
soude avec glaçures</t>
        </r>
      </text>
    </comment>
    <comment ref="FR4" authorId="0">
      <text>
        <r>
          <rPr>
            <b/>
            <sz val="8"/>
            <color indexed="8"/>
            <rFont val="Times New Roman"/>
            <family val="1"/>
          </rPr>
          <t>fondant essentiel
descend du granit
soude avec glaçures</t>
        </r>
      </text>
    </comment>
    <comment ref="D5" authorId="0">
      <text>
        <r>
          <rPr>
            <b/>
            <sz val="8"/>
            <color indexed="8"/>
            <rFont val="Times New Roman"/>
            <family val="1"/>
          </rPr>
          <t>c'est un felspath avec moins de silice
fondant pour argile</t>
        </r>
      </text>
    </comment>
    <comment ref="R5" authorId="0">
      <text>
        <r>
          <rPr>
            <b/>
            <sz val="8"/>
            <color indexed="8"/>
            <rFont val="Times New Roman"/>
            <family val="1"/>
          </rPr>
          <t>c'est un felspath avec moins de silice
fondant pour argile</t>
        </r>
      </text>
    </comment>
    <comment ref="AH5" authorId="0">
      <text>
        <r>
          <rPr>
            <b/>
            <sz val="8"/>
            <color indexed="8"/>
            <rFont val="Times New Roman"/>
            <family val="1"/>
          </rPr>
          <t>c'est un felspath avec moins de silice
fondant pour argile</t>
        </r>
      </text>
    </comment>
    <comment ref="BB5" authorId="0">
      <text>
        <r>
          <rPr>
            <b/>
            <sz val="8"/>
            <color indexed="8"/>
            <rFont val="Times New Roman"/>
            <family val="1"/>
          </rPr>
          <t>c'est un felspath avec moins de silice
fondant pour argile</t>
        </r>
      </text>
    </comment>
    <comment ref="BT5" authorId="0">
      <text>
        <r>
          <rPr>
            <b/>
            <sz val="8"/>
            <color indexed="8"/>
            <rFont val="Times New Roman"/>
            <family val="1"/>
          </rPr>
          <t>c'est un felspath avec moins de silice
fondant pour argile</t>
        </r>
      </text>
    </comment>
    <comment ref="CI5" authorId="0">
      <text>
        <r>
          <rPr>
            <b/>
            <sz val="8"/>
            <color indexed="8"/>
            <rFont val="Times New Roman"/>
            <family val="1"/>
          </rPr>
          <t>c'est un felspath avec moins de silice
fondant pour argile</t>
        </r>
      </text>
    </comment>
    <comment ref="DC5" authorId="0">
      <text>
        <r>
          <rPr>
            <b/>
            <sz val="8"/>
            <color indexed="8"/>
            <rFont val="Times New Roman"/>
            <family val="1"/>
          </rPr>
          <t>c'est un felspath avec moins de silice
fondant pour argile</t>
        </r>
      </text>
    </comment>
    <comment ref="DU5" authorId="0">
      <text>
        <r>
          <rPr>
            <b/>
            <sz val="8"/>
            <color indexed="8"/>
            <rFont val="Times New Roman"/>
            <family val="1"/>
          </rPr>
          <t>c'est un felspath avec moins de silice
fondant pour argile</t>
        </r>
      </text>
    </comment>
    <comment ref="EG5" authorId="0">
      <text>
        <r>
          <rPr>
            <b/>
            <sz val="8"/>
            <color indexed="8"/>
            <rFont val="Times New Roman"/>
            <family val="1"/>
          </rPr>
          <t>c'est un felspath avec moins de silice
fondant pour argile</t>
        </r>
      </text>
    </comment>
    <comment ref="EY5" authorId="0">
      <text>
        <r>
          <rPr>
            <b/>
            <sz val="8"/>
            <color indexed="8"/>
            <rFont val="Times New Roman"/>
            <family val="1"/>
          </rPr>
          <t>c'est un felspath avec moins de silice
fondant pour argile</t>
        </r>
      </text>
    </comment>
    <comment ref="FR5" authorId="0">
      <text>
        <r>
          <rPr>
            <b/>
            <sz val="8"/>
            <color indexed="8"/>
            <rFont val="Times New Roman"/>
            <family val="1"/>
          </rPr>
          <t>c'est un felspath avec moins de silice
fondant pour argile</t>
        </r>
      </text>
    </comment>
    <comment ref="D7" authorId="0">
      <text>
        <r>
          <rPr>
            <b/>
            <sz val="8"/>
            <color indexed="8"/>
            <rFont val="Times New Roman"/>
            <family val="1"/>
          </rPr>
          <t>contient autant de calcium quede magnésium</t>
        </r>
      </text>
    </comment>
    <comment ref="R7" authorId="0">
      <text>
        <r>
          <rPr>
            <b/>
            <sz val="8"/>
            <color indexed="8"/>
            <rFont val="Times New Roman"/>
            <family val="1"/>
          </rPr>
          <t>contient autant de calcium quede magnésium</t>
        </r>
      </text>
    </comment>
    <comment ref="AH7" authorId="0">
      <text>
        <r>
          <rPr>
            <b/>
            <sz val="8"/>
            <color indexed="8"/>
            <rFont val="Times New Roman"/>
            <family val="1"/>
          </rPr>
          <t>contient autant de calcium quede magnésium</t>
        </r>
      </text>
    </comment>
    <comment ref="BB7" authorId="0">
      <text>
        <r>
          <rPr>
            <b/>
            <sz val="8"/>
            <color indexed="8"/>
            <rFont val="Times New Roman"/>
            <family val="1"/>
          </rPr>
          <t>contient autant de calcium quede magnésium</t>
        </r>
      </text>
    </comment>
    <comment ref="BT7" authorId="0">
      <text>
        <r>
          <rPr>
            <b/>
            <sz val="8"/>
            <color indexed="8"/>
            <rFont val="Times New Roman"/>
            <family val="1"/>
          </rPr>
          <t>contient autant de calcium quede magnésium</t>
        </r>
      </text>
    </comment>
    <comment ref="CI7" authorId="0">
      <text>
        <r>
          <rPr>
            <b/>
            <sz val="8"/>
            <color indexed="8"/>
            <rFont val="Times New Roman"/>
            <family val="1"/>
          </rPr>
          <t>contient autant de calcium quede magnésium</t>
        </r>
      </text>
    </comment>
    <comment ref="DC7" authorId="0">
      <text>
        <r>
          <rPr>
            <b/>
            <sz val="8"/>
            <color indexed="8"/>
            <rFont val="Times New Roman"/>
            <family val="1"/>
          </rPr>
          <t>contient autant de calcium quede magnésium</t>
        </r>
      </text>
    </comment>
    <comment ref="DU7" authorId="0">
      <text>
        <r>
          <rPr>
            <b/>
            <sz val="8"/>
            <color indexed="8"/>
            <rFont val="Times New Roman"/>
            <family val="1"/>
          </rPr>
          <t>contient autant de calcium quede magnésium</t>
        </r>
      </text>
    </comment>
    <comment ref="EG7" authorId="0">
      <text>
        <r>
          <rPr>
            <b/>
            <sz val="8"/>
            <color indexed="8"/>
            <rFont val="Times New Roman"/>
            <family val="1"/>
          </rPr>
          <t>contient autant de calcium quede magnésium</t>
        </r>
      </text>
    </comment>
    <comment ref="EY7" authorId="0">
      <text>
        <r>
          <rPr>
            <b/>
            <sz val="8"/>
            <color indexed="8"/>
            <rFont val="Times New Roman"/>
            <family val="1"/>
          </rPr>
          <t>contient autant de calcium quede magnésium</t>
        </r>
      </text>
    </comment>
    <comment ref="FR7" authorId="0">
      <text>
        <r>
          <rPr>
            <b/>
            <sz val="8"/>
            <color indexed="8"/>
            <rFont val="Times New Roman"/>
            <family val="1"/>
          </rPr>
          <t>contient autant de calcium quede magnésium</t>
        </r>
      </text>
    </comment>
    <comment ref="D8" authorId="0">
      <text>
        <r>
          <rPr>
            <b/>
            <sz val="8"/>
            <color indexed="8"/>
            <rFont val="Times New Roman"/>
            <family val="1"/>
          </rPr>
          <t>apporte opacite et matite soyeuse
amelioration resistance choc thermique
fondant secondaire en presnce de magnesie
effet remarquable avec chrome et cobalt</t>
        </r>
      </text>
    </comment>
    <comment ref="R8" authorId="0">
      <text>
        <r>
          <rPr>
            <b/>
            <sz val="8"/>
            <color indexed="8"/>
            <rFont val="Times New Roman"/>
            <family val="1"/>
          </rPr>
          <t>apporte opacite et matite soyeuse
amelioration resistance choc thermique
fondant secondaire en presnce de magnesie
effet remarquable avec chrome et cobalt</t>
        </r>
      </text>
    </comment>
    <comment ref="AH8" authorId="0">
      <text>
        <r>
          <rPr>
            <b/>
            <sz val="8"/>
            <color indexed="8"/>
            <rFont val="Times New Roman"/>
            <family val="1"/>
          </rPr>
          <t>apporte opacite et matite soyeuse
amelioration resistance choc thermique
fondant secondaire en presnce de magnesie
effet remarquable avec chrome et cobalt</t>
        </r>
      </text>
    </comment>
    <comment ref="BB8" authorId="0">
      <text>
        <r>
          <rPr>
            <b/>
            <sz val="8"/>
            <color indexed="8"/>
            <rFont val="Times New Roman"/>
            <family val="1"/>
          </rPr>
          <t>apporte opacite et matite soyeuse
amelioration resistance choc thermique
fondant secondaire en presnce de magnesie
effet remarquable avec chrome et cobalt</t>
        </r>
      </text>
    </comment>
    <comment ref="BT8" authorId="0">
      <text>
        <r>
          <rPr>
            <b/>
            <sz val="8"/>
            <color indexed="8"/>
            <rFont val="Times New Roman"/>
            <family val="1"/>
          </rPr>
          <t>apporte opacite et matite soyeuse
amelioration resistance choc thermique
fondant secondaire en presnce de magnesie
effet remarquable avec chrome et cobalt</t>
        </r>
      </text>
    </comment>
    <comment ref="CI8" authorId="0">
      <text>
        <r>
          <rPr>
            <b/>
            <sz val="8"/>
            <color indexed="8"/>
            <rFont val="Times New Roman"/>
            <family val="1"/>
          </rPr>
          <t>apporte opacite et matite soyeuse
amelioration resistance choc thermique
fondant secondaire en presnce de magnesie
effet remarquable avec chrome et cobalt</t>
        </r>
      </text>
    </comment>
    <comment ref="DC8" authorId="0">
      <text>
        <r>
          <rPr>
            <b/>
            <sz val="8"/>
            <color indexed="8"/>
            <rFont val="Times New Roman"/>
            <family val="1"/>
          </rPr>
          <t>apporte opacite et matite soyeuse
amelioration resistance choc thermique
fondant secondaire en presnce de magnesie
effet remarquable avec chrome et cobalt</t>
        </r>
      </text>
    </comment>
    <comment ref="DU8" authorId="0">
      <text>
        <r>
          <rPr>
            <b/>
            <sz val="8"/>
            <color indexed="8"/>
            <rFont val="Times New Roman"/>
            <family val="1"/>
          </rPr>
          <t>apporte opacite et matite soyeuse
amelioration resistance choc thermique
fondant secondaire en presnce de magnesie
effet remarquable avec chrome et cobalt</t>
        </r>
      </text>
    </comment>
    <comment ref="EG8" authorId="0">
      <text>
        <r>
          <rPr>
            <b/>
            <sz val="8"/>
            <color indexed="8"/>
            <rFont val="Times New Roman"/>
            <family val="1"/>
          </rPr>
          <t>apporte opacite et matite soyeuse
amelioration resistance choc thermique
fondant secondaire en presnce de magnesie
effet remarquable avec chrome et cobalt</t>
        </r>
      </text>
    </comment>
    <comment ref="EY8" authorId="0">
      <text>
        <r>
          <rPr>
            <b/>
            <sz val="8"/>
            <color indexed="8"/>
            <rFont val="Times New Roman"/>
            <family val="1"/>
          </rPr>
          <t>apporte opacite et matite soyeuse
amelioration resistance choc thermique
fondant secondaire en presnce de magnesie
effet remarquable avec chrome et cobalt</t>
        </r>
      </text>
    </comment>
    <comment ref="FR8" authorId="0">
      <text>
        <r>
          <rPr>
            <b/>
            <sz val="8"/>
            <color indexed="8"/>
            <rFont val="Times New Roman"/>
            <family val="1"/>
          </rPr>
          <t>apporte opacite et matite soyeuse
amelioration resistance choc thermique
fondant secondaire en presnce de magnesie
effet remarquable avec chrome et cobalt</t>
        </r>
      </text>
    </comment>
    <comment ref="D13" authorId="0">
      <text>
        <r>
          <rPr>
            <b/>
            <sz val="8"/>
            <color indexed="8"/>
            <rFont val="Times New Roman"/>
            <family val="1"/>
          </rPr>
          <t>cru provoque lors du sechage de la glaçure</t>
        </r>
      </text>
    </comment>
    <comment ref="R13" authorId="0">
      <text>
        <r>
          <rPr>
            <b/>
            <sz val="8"/>
            <color indexed="8"/>
            <rFont val="Times New Roman"/>
            <family val="1"/>
          </rPr>
          <t>cru provoque lors du sechage de la glaçure</t>
        </r>
      </text>
    </comment>
    <comment ref="AH13" authorId="0">
      <text>
        <r>
          <rPr>
            <b/>
            <sz val="8"/>
            <color indexed="8"/>
            <rFont val="Times New Roman"/>
            <family val="1"/>
          </rPr>
          <t>cru provoque lors du sechage de la glaçure</t>
        </r>
      </text>
    </comment>
    <comment ref="BB13" authorId="0">
      <text>
        <r>
          <rPr>
            <b/>
            <sz val="8"/>
            <color indexed="8"/>
            <rFont val="Times New Roman"/>
            <family val="1"/>
          </rPr>
          <t>cru provoque lors du sechage de la glaçure</t>
        </r>
      </text>
    </comment>
    <comment ref="BT13" authorId="0">
      <text>
        <r>
          <rPr>
            <b/>
            <sz val="8"/>
            <color indexed="8"/>
            <rFont val="Times New Roman"/>
            <family val="1"/>
          </rPr>
          <t>cru provoque lors du sechage de la glaçure</t>
        </r>
      </text>
    </comment>
    <comment ref="CI13" authorId="0">
      <text>
        <r>
          <rPr>
            <b/>
            <sz val="8"/>
            <color indexed="8"/>
            <rFont val="Times New Roman"/>
            <family val="1"/>
          </rPr>
          <t>cru provoque lors du sechage de la glaçure</t>
        </r>
      </text>
    </comment>
    <comment ref="DC13" authorId="0">
      <text>
        <r>
          <rPr>
            <b/>
            <sz val="8"/>
            <color indexed="8"/>
            <rFont val="Times New Roman"/>
            <family val="1"/>
          </rPr>
          <t>cru provoque lors du sechage de la glaçure</t>
        </r>
      </text>
    </comment>
    <comment ref="DU13" authorId="0">
      <text>
        <r>
          <rPr>
            <b/>
            <sz val="8"/>
            <color indexed="8"/>
            <rFont val="Times New Roman"/>
            <family val="1"/>
          </rPr>
          <t>cru provoque lors du sechage de la glaçure</t>
        </r>
      </text>
    </comment>
    <comment ref="EG13" authorId="0">
      <text>
        <r>
          <rPr>
            <b/>
            <sz val="8"/>
            <color indexed="8"/>
            <rFont val="Times New Roman"/>
            <family val="1"/>
          </rPr>
          <t>cru provoque lors du sechage de la glaçure</t>
        </r>
      </text>
    </comment>
    <comment ref="EY13" authorId="0">
      <text>
        <r>
          <rPr>
            <b/>
            <sz val="8"/>
            <color indexed="8"/>
            <rFont val="Times New Roman"/>
            <family val="1"/>
          </rPr>
          <t>cru provoque lors du sechage de la glaçure</t>
        </r>
      </text>
    </comment>
    <comment ref="FR13" authorId="0">
      <text>
        <r>
          <rPr>
            <b/>
            <sz val="8"/>
            <color indexed="8"/>
            <rFont val="Times New Roman"/>
            <family val="1"/>
          </rPr>
          <t>cru provoque lors du sechage de la glaçure</t>
        </r>
      </text>
    </comment>
    <comment ref="BY14" authorId="0">
      <text>
        <r>
          <rPr>
            <b/>
            <sz val="8"/>
            <color indexed="8"/>
            <rFont val="Times New Roman"/>
            <family val="1"/>
          </rPr>
          <t xml:space="preserve">entre 3 et 15%
</t>
        </r>
      </text>
    </comment>
    <comment ref="D19" authorId="0">
      <text>
        <r>
          <rPr>
            <b/>
            <sz val="8"/>
            <color indexed="8"/>
            <rFont val="Times New Roman"/>
            <family val="1"/>
          </rPr>
          <t xml:space="preserve"> anhydride de bore
en fondant principal texture craquelee
fritte naturelle
permet de faire des emaux de 1000 à 1100
améliore la brillance en petit ajout</t>
        </r>
      </text>
    </comment>
    <comment ref="R19" authorId="0">
      <text>
        <r>
          <rPr>
            <b/>
            <sz val="8"/>
            <color indexed="8"/>
            <rFont val="Times New Roman"/>
            <family val="1"/>
          </rPr>
          <t xml:space="preserve"> anhydride de bore
en fondant principal texture craquelee
fritte naturelle
permet de faire des emaux de 1000 à 1100
améliore la brillance en petit ajout</t>
        </r>
      </text>
    </comment>
    <comment ref="AH19" authorId="0">
      <text>
        <r>
          <rPr>
            <b/>
            <sz val="8"/>
            <color indexed="8"/>
            <rFont val="Times New Roman"/>
            <family val="1"/>
          </rPr>
          <t xml:space="preserve"> anhydride de bore
en fondant principal texture craquelee
fritte naturelle
permet de faire des emaux de 1000 à 1100
améliore la brillance en petit ajout</t>
        </r>
      </text>
    </comment>
    <comment ref="BB19" authorId="0">
      <text>
        <r>
          <rPr>
            <b/>
            <sz val="8"/>
            <color indexed="8"/>
            <rFont val="Times New Roman"/>
            <family val="1"/>
          </rPr>
          <t xml:space="preserve"> anhydride de bore
en fondant principal texture craquelee
fritte naturelle
permet de faire des emaux de 1000 à 1100
améliore la brillance en petit ajout</t>
        </r>
      </text>
    </comment>
    <comment ref="BT19" authorId="0">
      <text>
        <r>
          <rPr>
            <b/>
            <sz val="8"/>
            <color indexed="8"/>
            <rFont val="Times New Roman"/>
            <family val="1"/>
          </rPr>
          <t xml:space="preserve"> anhydride de bore
en fondant principal texture craquelee
fritte naturelle
permet de faire des emaux de 1000 à 1100
améliore la brillance en petit ajout</t>
        </r>
      </text>
    </comment>
    <comment ref="CI19" authorId="0">
      <text>
        <r>
          <rPr>
            <b/>
            <sz val="8"/>
            <color indexed="8"/>
            <rFont val="Times New Roman"/>
            <family val="1"/>
          </rPr>
          <t xml:space="preserve"> anhydride de bore
en fondant principal texture craquelee
fritte naturelle
permet de faire des emaux de 1000 à 1100
améliore la brillance en petit ajout</t>
        </r>
      </text>
    </comment>
    <comment ref="DC19" authorId="0">
      <text>
        <r>
          <rPr>
            <b/>
            <sz val="8"/>
            <color indexed="8"/>
            <rFont val="Times New Roman"/>
            <family val="1"/>
          </rPr>
          <t xml:space="preserve"> anhydride de bore
en fondant principal texture craquelee
fritte naturelle
permet de faire des emaux de 1000 à 1100
améliore la brillance en petit ajout</t>
        </r>
      </text>
    </comment>
    <comment ref="DU19" authorId="0">
      <text>
        <r>
          <rPr>
            <b/>
            <sz val="8"/>
            <color indexed="8"/>
            <rFont val="Times New Roman"/>
            <family val="1"/>
          </rPr>
          <t xml:space="preserve"> anhydride de bore
en fondant principal texture craquelee
fritte naturelle
permet de faire des emaux de 1000 à 1100
améliore la brillance en petit ajout</t>
        </r>
      </text>
    </comment>
    <comment ref="EG19" authorId="0">
      <text>
        <r>
          <rPr>
            <b/>
            <sz val="8"/>
            <color indexed="8"/>
            <rFont val="Times New Roman"/>
            <family val="1"/>
          </rPr>
          <t xml:space="preserve"> anhydride de bore
en fondant principal texture craquelee
fritte naturelle
permet de faire des emaux de 1000 à 1100
améliore la brillance en petit ajout</t>
        </r>
      </text>
    </comment>
    <comment ref="EY19" authorId="0">
      <text>
        <r>
          <rPr>
            <b/>
            <sz val="8"/>
            <color indexed="8"/>
            <rFont val="Times New Roman"/>
            <family val="1"/>
          </rPr>
          <t xml:space="preserve"> anhydride de bore
en fondant principal texture craquelee
fritte naturelle
permet de faire des emaux de 1000 à 1100
améliore la brillance en petit ajout</t>
        </r>
      </text>
    </comment>
    <comment ref="FR19" authorId="0">
      <text>
        <r>
          <rPr>
            <b/>
            <sz val="8"/>
            <color indexed="8"/>
            <rFont val="Times New Roman"/>
            <family val="1"/>
          </rPr>
          <t xml:space="preserve"> anhydride de bore
en fondant principal texture craquelee
fritte naturelle
permet de faire des emaux de 1000 à 1100
améliore la brillance en petit ajout</t>
        </r>
      </text>
    </comment>
    <comment ref="D23" authorId="0">
      <text>
        <r>
          <rPr>
            <b/>
            <sz val="8"/>
            <color indexed="8"/>
            <rFont val="Times New Roman"/>
            <family val="1"/>
          </rPr>
          <t>opacifiant</t>
        </r>
      </text>
    </comment>
    <comment ref="R23" authorId="0">
      <text>
        <r>
          <rPr>
            <b/>
            <sz val="8"/>
            <color indexed="8"/>
            <rFont val="Times New Roman"/>
            <family val="1"/>
          </rPr>
          <t>opacifiant</t>
        </r>
      </text>
    </comment>
    <comment ref="AH23" authorId="0">
      <text>
        <r>
          <rPr>
            <b/>
            <sz val="8"/>
            <color indexed="8"/>
            <rFont val="Times New Roman"/>
            <family val="1"/>
          </rPr>
          <t>opacifiant</t>
        </r>
      </text>
    </comment>
    <comment ref="BB23" authorId="0">
      <text>
        <r>
          <rPr>
            <b/>
            <sz val="8"/>
            <color indexed="8"/>
            <rFont val="Times New Roman"/>
            <family val="1"/>
          </rPr>
          <t>opacifiant</t>
        </r>
      </text>
    </comment>
    <comment ref="BT23" authorId="0">
      <text>
        <r>
          <rPr>
            <b/>
            <sz val="8"/>
            <color indexed="8"/>
            <rFont val="Times New Roman"/>
            <family val="1"/>
          </rPr>
          <t>opacifiant</t>
        </r>
      </text>
    </comment>
    <comment ref="CI23" authorId="0">
      <text>
        <r>
          <rPr>
            <b/>
            <sz val="8"/>
            <color indexed="8"/>
            <rFont val="Times New Roman"/>
            <family val="1"/>
          </rPr>
          <t>opacifiant</t>
        </r>
      </text>
    </comment>
    <comment ref="DC23" authorId="0">
      <text>
        <r>
          <rPr>
            <b/>
            <sz val="8"/>
            <color indexed="8"/>
            <rFont val="Times New Roman"/>
            <family val="1"/>
          </rPr>
          <t>opacifiant</t>
        </r>
      </text>
    </comment>
    <comment ref="DU23" authorId="0">
      <text>
        <r>
          <rPr>
            <b/>
            <sz val="8"/>
            <color indexed="8"/>
            <rFont val="Times New Roman"/>
            <family val="1"/>
          </rPr>
          <t>opacifiant</t>
        </r>
      </text>
    </comment>
    <comment ref="EG23" authorId="0">
      <text>
        <r>
          <rPr>
            <b/>
            <sz val="8"/>
            <color indexed="8"/>
            <rFont val="Times New Roman"/>
            <family val="1"/>
          </rPr>
          <t>opacifiant</t>
        </r>
      </text>
    </comment>
    <comment ref="EY23" authorId="0">
      <text>
        <r>
          <rPr>
            <b/>
            <sz val="8"/>
            <color indexed="8"/>
            <rFont val="Times New Roman"/>
            <family val="1"/>
          </rPr>
          <t>opacifiant</t>
        </r>
      </text>
    </comment>
    <comment ref="FR23" authorId="0">
      <text>
        <r>
          <rPr>
            <b/>
            <sz val="8"/>
            <color indexed="8"/>
            <rFont val="Times New Roman"/>
            <family val="1"/>
          </rPr>
          <t>opacifiant</t>
        </r>
      </text>
    </comment>
    <comment ref="B28" authorId="0">
      <text>
        <r>
          <rPr>
            <b/>
            <sz val="8"/>
            <color indexed="8"/>
            <rFont val="Times New Roman"/>
            <family val="1"/>
          </rPr>
          <t>poids total de glaçure
axistante à modifier
ou que l'on veut fabriquer</t>
        </r>
      </text>
    </comment>
    <comment ref="F28" authorId="0">
      <text>
        <r>
          <rPr>
            <b/>
            <sz val="8"/>
            <color indexed="8"/>
            <rFont val="Times New Roman"/>
            <family val="1"/>
          </rPr>
          <t>poids total de glaçure
axistante à modifier
ou que l'on veut fabriquer</t>
        </r>
      </text>
    </comment>
    <comment ref="H28" authorId="0">
      <text>
        <r>
          <rPr>
            <b/>
            <sz val="8"/>
            <color indexed="8"/>
            <rFont val="Times New Roman"/>
            <family val="1"/>
          </rPr>
          <t>poids total de glaçure
axistante à modifier
ou que l'on veut fabriquer</t>
        </r>
      </text>
    </comment>
    <comment ref="J28" authorId="0">
      <text>
        <r>
          <rPr>
            <b/>
            <sz val="8"/>
            <color indexed="8"/>
            <rFont val="Times New Roman"/>
            <family val="1"/>
          </rPr>
          <t>poids total de glaçure
axistante à modifier
ou que l'on veut fabriquer</t>
        </r>
      </text>
    </comment>
    <comment ref="L28" authorId="0">
      <text>
        <r>
          <rPr>
            <b/>
            <sz val="8"/>
            <color indexed="8"/>
            <rFont val="Times New Roman"/>
            <family val="1"/>
          </rPr>
          <t>poids total de glaçure
axistante à modifier
ou que l'on veut fabriquer</t>
        </r>
      </text>
    </comment>
    <comment ref="N28" authorId="0">
      <text>
        <r>
          <rPr>
            <b/>
            <sz val="8"/>
            <color indexed="8"/>
            <rFont val="Times New Roman"/>
            <family val="1"/>
          </rPr>
          <t>poids total de glaçure
axistante à modifier
ou que l'on veut fabriquer</t>
        </r>
      </text>
    </comment>
    <comment ref="P28" authorId="0">
      <text>
        <r>
          <rPr>
            <b/>
            <sz val="8"/>
            <color indexed="8"/>
            <rFont val="Times New Roman"/>
            <family val="1"/>
          </rPr>
          <t>poids total de glaçure
axistante à modifier
ou que l'on veut fabriquer</t>
        </r>
      </text>
    </comment>
    <comment ref="T28" authorId="0">
      <text>
        <r>
          <rPr>
            <b/>
            <sz val="8"/>
            <color indexed="8"/>
            <rFont val="Times New Roman"/>
            <family val="1"/>
          </rPr>
          <t>poids total de glaçure
axistante à modifier
ou que l'on veut fabriquer</t>
        </r>
      </text>
    </comment>
    <comment ref="V28" authorId="0">
      <text>
        <r>
          <rPr>
            <b/>
            <sz val="8"/>
            <color indexed="8"/>
            <rFont val="Times New Roman"/>
            <family val="1"/>
          </rPr>
          <t>poids total de glaçure
axistante à modifier
ou que l'on veut fabriquer</t>
        </r>
      </text>
    </comment>
    <comment ref="X28" authorId="0">
      <text>
        <r>
          <rPr>
            <b/>
            <sz val="8"/>
            <color indexed="8"/>
            <rFont val="Times New Roman"/>
            <family val="1"/>
          </rPr>
          <t>poids total de glaçure
axistante à modifier
ou que l'on veut fabriquer</t>
        </r>
      </text>
    </comment>
    <comment ref="Z28" authorId="0">
      <text>
        <r>
          <rPr>
            <b/>
            <sz val="8"/>
            <color indexed="8"/>
            <rFont val="Times New Roman"/>
            <family val="1"/>
          </rPr>
          <t>poids total de glaçure
axistante à modifier
ou que l'on veut fabriquer</t>
        </r>
      </text>
    </comment>
    <comment ref="AB28" authorId="0">
      <text>
        <r>
          <rPr>
            <b/>
            <sz val="8"/>
            <color indexed="8"/>
            <rFont val="Times New Roman"/>
            <family val="1"/>
          </rPr>
          <t>poids total de glaçure
axistante à modifier
ou que l'on veut fabriquer</t>
        </r>
      </text>
    </comment>
    <comment ref="AD28" authorId="0">
      <text>
        <r>
          <rPr>
            <b/>
            <sz val="8"/>
            <color indexed="8"/>
            <rFont val="Times New Roman"/>
            <family val="1"/>
          </rPr>
          <t>poids total de glaçure
axistante à modifier
ou que l'on veut fabriquer</t>
        </r>
      </text>
    </comment>
    <comment ref="AF28" authorId="0">
      <text>
        <r>
          <rPr>
            <b/>
            <sz val="8"/>
            <color indexed="8"/>
            <rFont val="Times New Roman"/>
            <family val="1"/>
          </rPr>
          <t>poids total de glaçure
axistante à modifier
ou que l'on veut fabriquer</t>
        </r>
      </text>
    </comment>
    <comment ref="AJ28" authorId="0">
      <text>
        <r>
          <rPr>
            <b/>
            <sz val="8"/>
            <color indexed="8"/>
            <rFont val="Times New Roman"/>
            <family val="1"/>
          </rPr>
          <t>poids total de glaçure
axistante à modifier
ou que l'on veut fabriquer</t>
        </r>
      </text>
    </comment>
    <comment ref="AL28" authorId="0">
      <text>
        <r>
          <rPr>
            <b/>
            <sz val="8"/>
            <color indexed="8"/>
            <rFont val="Times New Roman"/>
            <family val="1"/>
          </rPr>
          <t>poids total de glaçure
axistante à modifier
ou que l'on veut fabriquer</t>
        </r>
      </text>
    </comment>
    <comment ref="AN28" authorId="0">
      <text>
        <r>
          <rPr>
            <b/>
            <sz val="8"/>
            <color indexed="8"/>
            <rFont val="Times New Roman"/>
            <family val="1"/>
          </rPr>
          <t>poids total de glaçure
axistante à modifier
ou que l'on veut fabriquer</t>
        </r>
      </text>
    </comment>
    <comment ref="AP28" authorId="0">
      <text>
        <r>
          <rPr>
            <b/>
            <sz val="8"/>
            <color indexed="8"/>
            <rFont val="Times New Roman"/>
            <family val="1"/>
          </rPr>
          <t>poids total de glaçure
axistante à modifier
ou que l'on veut fabriquer</t>
        </r>
      </text>
    </comment>
    <comment ref="AR28" authorId="0">
      <text>
        <r>
          <rPr>
            <b/>
            <sz val="8"/>
            <color indexed="8"/>
            <rFont val="Times New Roman"/>
            <family val="1"/>
          </rPr>
          <t>poids total de glaçure
axistante à modifier
ou que l'on veut fabriquer</t>
        </r>
      </text>
    </comment>
    <comment ref="AT28" authorId="0">
      <text>
        <r>
          <rPr>
            <b/>
            <sz val="8"/>
            <color indexed="8"/>
            <rFont val="Times New Roman"/>
            <family val="1"/>
          </rPr>
          <t>poids total de glaçure
axistante à modifier
ou que l'on veut fabriquer</t>
        </r>
      </text>
    </comment>
    <comment ref="AV28" authorId="0">
      <text>
        <r>
          <rPr>
            <b/>
            <sz val="8"/>
            <color indexed="8"/>
            <rFont val="Times New Roman"/>
            <family val="1"/>
          </rPr>
          <t>poids total de glaçure
axistante à modifier
ou que l'on veut fabriquer</t>
        </r>
      </text>
    </comment>
    <comment ref="AX28" authorId="0">
      <text>
        <r>
          <rPr>
            <b/>
            <sz val="8"/>
            <color indexed="8"/>
            <rFont val="Times New Roman"/>
            <family val="1"/>
          </rPr>
          <t>poids total de glaçure
axistante à modifier
ou que l'on veut fabriquer</t>
        </r>
      </text>
    </comment>
    <comment ref="AZ28" authorId="0">
      <text>
        <r>
          <rPr>
            <b/>
            <sz val="8"/>
            <color indexed="8"/>
            <rFont val="Times New Roman"/>
            <family val="1"/>
          </rPr>
          <t>poids total de glaçure
axistante à modifier
ou que l'on veut fabriquer</t>
        </r>
      </text>
    </comment>
    <comment ref="BD28" authorId="0">
      <text>
        <r>
          <rPr>
            <b/>
            <sz val="8"/>
            <color indexed="8"/>
            <rFont val="Times New Roman"/>
            <family val="1"/>
          </rPr>
          <t>poids total de glaçure
axistante à modifier
ou que l'on veut fabriquer</t>
        </r>
      </text>
    </comment>
    <comment ref="BF28" authorId="0">
      <text>
        <r>
          <rPr>
            <b/>
            <sz val="8"/>
            <color indexed="8"/>
            <rFont val="Times New Roman"/>
            <family val="1"/>
          </rPr>
          <t>poids total de glaçure
axistante à modifier
ou que l'on veut fabriquer</t>
        </r>
      </text>
    </comment>
    <comment ref="BH28" authorId="0">
      <text>
        <r>
          <rPr>
            <b/>
            <sz val="8"/>
            <color indexed="8"/>
            <rFont val="Times New Roman"/>
            <family val="1"/>
          </rPr>
          <t>poids total de glaçure
axistante à modifier
ou que l'on veut fabriquer</t>
        </r>
      </text>
    </comment>
    <comment ref="BJ28" authorId="0">
      <text>
        <r>
          <rPr>
            <b/>
            <sz val="8"/>
            <color indexed="8"/>
            <rFont val="Times New Roman"/>
            <family val="1"/>
          </rPr>
          <t>poids total de glaçure
axistante à modifier
ou que l'on veut fabriquer</t>
        </r>
      </text>
    </comment>
    <comment ref="BL28" authorId="0">
      <text>
        <r>
          <rPr>
            <b/>
            <sz val="8"/>
            <color indexed="8"/>
            <rFont val="Times New Roman"/>
            <family val="1"/>
          </rPr>
          <t>poids total de glaçure
axistante à modifier
ou que l'on veut fabriquer</t>
        </r>
      </text>
    </comment>
    <comment ref="BN28" authorId="0">
      <text>
        <r>
          <rPr>
            <b/>
            <sz val="8"/>
            <color indexed="8"/>
            <rFont val="Times New Roman"/>
            <family val="1"/>
          </rPr>
          <t>poids total de glaçure
axistante à modifier
ou que l'on veut fabriquer</t>
        </r>
      </text>
    </comment>
    <comment ref="BP28" authorId="0">
      <text>
        <r>
          <rPr>
            <b/>
            <sz val="8"/>
            <color indexed="8"/>
            <rFont val="Times New Roman"/>
            <family val="1"/>
          </rPr>
          <t>poids total de glaçure
axistante à modifier
ou que l'on veut fabriquer</t>
        </r>
      </text>
    </comment>
    <comment ref="BR28" authorId="0">
      <text>
        <r>
          <rPr>
            <b/>
            <sz val="8"/>
            <color indexed="8"/>
            <rFont val="Times New Roman"/>
            <family val="1"/>
          </rPr>
          <t>poids total de glaçure
axistante à modifier
ou que l'on veut fabriquer</t>
        </r>
      </text>
    </comment>
    <comment ref="BV28" authorId="0">
      <text>
        <r>
          <rPr>
            <b/>
            <sz val="8"/>
            <color indexed="8"/>
            <rFont val="Times New Roman"/>
            <family val="1"/>
          </rPr>
          <t>poids total de glaçure
axistante à modifier
ou que l'on veut fabriquer</t>
        </r>
      </text>
    </comment>
    <comment ref="BX28" authorId="0">
      <text>
        <r>
          <rPr>
            <b/>
            <sz val="8"/>
            <color indexed="8"/>
            <rFont val="Times New Roman"/>
            <family val="1"/>
          </rPr>
          <t>poids total de glaçure
axistante à modifier
ou que l'on veut fabriquer</t>
        </r>
      </text>
    </comment>
    <comment ref="BZ28" authorId="0">
      <text>
        <r>
          <rPr>
            <b/>
            <sz val="8"/>
            <color indexed="8"/>
            <rFont val="Times New Roman"/>
            <family val="1"/>
          </rPr>
          <t>poids total de glaçure
axistante à modifier
ou que l'on veut fabriquer</t>
        </r>
      </text>
    </comment>
    <comment ref="CB28" authorId="0">
      <text>
        <r>
          <rPr>
            <b/>
            <sz val="8"/>
            <color indexed="8"/>
            <rFont val="Times New Roman"/>
            <family val="1"/>
          </rPr>
          <t>poids total de glaçure
axistante à modifier
ou que l'on veut fabriquer</t>
        </r>
      </text>
    </comment>
    <comment ref="CD28" authorId="0">
      <text>
        <r>
          <rPr>
            <b/>
            <sz val="8"/>
            <color indexed="8"/>
            <rFont val="Times New Roman"/>
            <family val="1"/>
          </rPr>
          <t>poids total de glaçure
axistante à modifier
ou que l'on veut fabriquer</t>
        </r>
      </text>
    </comment>
    <comment ref="CF28" authorId="0">
      <text>
        <r>
          <rPr>
            <b/>
            <sz val="8"/>
            <color indexed="8"/>
            <rFont val="Times New Roman"/>
            <family val="1"/>
          </rPr>
          <t>poids total de glaçure
axistante à modifier
ou que l'on veut fabriquer</t>
        </r>
      </text>
    </comment>
    <comment ref="CK28" authorId="0">
      <text>
        <r>
          <rPr>
            <b/>
            <sz val="8"/>
            <color indexed="8"/>
            <rFont val="Times New Roman"/>
            <family val="1"/>
          </rPr>
          <t>poids total de glaçure
axistante à modifier
ou que l'on veut fabriquer</t>
        </r>
      </text>
    </comment>
    <comment ref="CM28" authorId="0">
      <text>
        <r>
          <rPr>
            <b/>
            <sz val="8"/>
            <color indexed="8"/>
            <rFont val="Times New Roman"/>
            <family val="1"/>
          </rPr>
          <t>poids total de glaçure
axistante à modifier
ou que l'on veut fabriquer</t>
        </r>
      </text>
    </comment>
    <comment ref="CO28" authorId="0">
      <text>
        <r>
          <rPr>
            <b/>
            <sz val="8"/>
            <color indexed="8"/>
            <rFont val="Times New Roman"/>
            <family val="1"/>
          </rPr>
          <t>poids total de glaçure
axistante à modifier
ou que l'on veut fabriquer</t>
        </r>
      </text>
    </comment>
    <comment ref="CQ28" authorId="0">
      <text>
        <r>
          <rPr>
            <b/>
            <sz val="8"/>
            <color indexed="8"/>
            <rFont val="Times New Roman"/>
            <family val="1"/>
          </rPr>
          <t>poids total de glaçure
axistante à modifier
ou que l'on veut fabriquer</t>
        </r>
      </text>
    </comment>
    <comment ref="CS28" authorId="0">
      <text>
        <r>
          <rPr>
            <b/>
            <sz val="8"/>
            <color indexed="8"/>
            <rFont val="Times New Roman"/>
            <family val="1"/>
          </rPr>
          <t>poids total de glaçure
axistante à modifier
ou que l'on veut fabriquer</t>
        </r>
      </text>
    </comment>
    <comment ref="DE28" authorId="0">
      <text>
        <r>
          <rPr>
            <b/>
            <sz val="8"/>
            <color indexed="8"/>
            <rFont val="Times New Roman"/>
            <family val="1"/>
          </rPr>
          <t>poids total de glaçure
axistante à modifier
ou que l'on veut fabriquer</t>
        </r>
      </text>
    </comment>
    <comment ref="DG28" authorId="0">
      <text>
        <r>
          <rPr>
            <b/>
            <sz val="8"/>
            <color indexed="8"/>
            <rFont val="Times New Roman"/>
            <family val="1"/>
          </rPr>
          <t>poids total de glaçure
axistante à modifier
ou que l'on veut fabriquer</t>
        </r>
      </text>
    </comment>
    <comment ref="DI28" authorId="0">
      <text>
        <r>
          <rPr>
            <b/>
            <sz val="8"/>
            <color indexed="8"/>
            <rFont val="Times New Roman"/>
            <family val="1"/>
          </rPr>
          <t>poids total de glaçure
axistante à modifier
ou que l'on veut fabriquer</t>
        </r>
      </text>
    </comment>
    <comment ref="DK28" authorId="0">
      <text>
        <r>
          <rPr>
            <b/>
            <sz val="8"/>
            <color indexed="8"/>
            <rFont val="Times New Roman"/>
            <family val="1"/>
          </rPr>
          <t>poids total de glaçure
axistante à modifier
ou que l'on veut fabriquer</t>
        </r>
      </text>
    </comment>
    <comment ref="DW28" authorId="0">
      <text>
        <r>
          <rPr>
            <b/>
            <sz val="8"/>
            <color indexed="8"/>
            <rFont val="Times New Roman"/>
            <family val="1"/>
          </rPr>
          <t>poids total de glaçure
axistante à modifier
ou que l'on veut fabriquer</t>
        </r>
      </text>
    </comment>
    <comment ref="EI28" authorId="0">
      <text>
        <r>
          <rPr>
            <b/>
            <sz val="8"/>
            <color indexed="8"/>
            <rFont val="Times New Roman"/>
            <family val="1"/>
          </rPr>
          <t>poids total de glaçure
axistante à modifier
ou que l'on veut fabriquer</t>
        </r>
      </text>
    </comment>
    <comment ref="EK28" authorId="0">
      <text>
        <r>
          <rPr>
            <b/>
            <sz val="8"/>
            <color indexed="8"/>
            <rFont val="Times New Roman"/>
            <family val="1"/>
          </rPr>
          <t>poids total de glaçure
axistante à modifier
ou que l'on veut fabriquer</t>
        </r>
      </text>
    </comment>
    <comment ref="EM28" authorId="0">
      <text>
        <r>
          <rPr>
            <b/>
            <sz val="8"/>
            <color indexed="8"/>
            <rFont val="Times New Roman"/>
            <family val="1"/>
          </rPr>
          <t>poids total de glaçure
axistante à modifier
ou que l'on veut fabriquer</t>
        </r>
      </text>
    </comment>
    <comment ref="EO28" authorId="0">
      <text>
        <r>
          <rPr>
            <b/>
            <sz val="8"/>
            <color indexed="8"/>
            <rFont val="Times New Roman"/>
            <family val="1"/>
          </rPr>
          <t>poids total de glaçure
axistante à modifier
ou que l'on veut fabriquer</t>
        </r>
      </text>
    </comment>
    <comment ref="EQ28" authorId="0">
      <text>
        <r>
          <rPr>
            <b/>
            <sz val="8"/>
            <color indexed="8"/>
            <rFont val="Times New Roman"/>
            <family val="1"/>
          </rPr>
          <t>poids total de glaçure
axistante à modifier
ou que l'on veut fabriquer</t>
        </r>
      </text>
    </comment>
    <comment ref="ES28" authorId="0">
      <text>
        <r>
          <rPr>
            <b/>
            <sz val="8"/>
            <color indexed="8"/>
            <rFont val="Times New Roman"/>
            <family val="1"/>
          </rPr>
          <t>poids total de glaçure
axistante à modifier
ou que l'on veut fabriquer</t>
        </r>
      </text>
    </comment>
    <comment ref="EU28" authorId="0">
      <text>
        <r>
          <rPr>
            <b/>
            <sz val="8"/>
            <color indexed="8"/>
            <rFont val="Times New Roman"/>
            <family val="1"/>
          </rPr>
          <t>poids total de glaçure
axistante à modifier
ou que l'on veut fabriquer</t>
        </r>
      </text>
    </comment>
    <comment ref="EW28" authorId="0">
      <text>
        <r>
          <rPr>
            <b/>
            <sz val="8"/>
            <color indexed="8"/>
            <rFont val="Times New Roman"/>
            <family val="1"/>
          </rPr>
          <t>poids total de glaçure
axistante à modifier
ou que l'on veut fabriquer</t>
        </r>
      </text>
    </comment>
    <comment ref="FA28" authorId="0">
      <text>
        <r>
          <rPr>
            <b/>
            <sz val="8"/>
            <color indexed="8"/>
            <rFont val="Times New Roman"/>
            <family val="1"/>
          </rPr>
          <t>poids total de glaçure
axistante à modifier
ou que l'on veut fabriquer</t>
        </r>
      </text>
    </comment>
    <comment ref="FC28" authorId="0">
      <text>
        <r>
          <rPr>
            <b/>
            <sz val="8"/>
            <color indexed="8"/>
            <rFont val="Times New Roman"/>
            <family val="1"/>
          </rPr>
          <t>poids total de glaçure
axistante à modifier
ou que l'on veut fabriquer</t>
        </r>
      </text>
    </comment>
    <comment ref="FE28" authorId="0">
      <text>
        <r>
          <rPr>
            <b/>
            <sz val="8"/>
            <color indexed="8"/>
            <rFont val="Times New Roman"/>
            <family val="1"/>
          </rPr>
          <t>poids total de glaçure
axistante à modifier
ou que l'on veut fabriquer</t>
        </r>
      </text>
    </comment>
    <comment ref="FG28" authorId="0">
      <text>
        <r>
          <rPr>
            <b/>
            <sz val="8"/>
            <color indexed="8"/>
            <rFont val="Times New Roman"/>
            <family val="1"/>
          </rPr>
          <t>poids total de glaçure
axistante à modifier
ou que l'on veut fabriquer</t>
        </r>
      </text>
    </comment>
    <comment ref="FI28" authorId="0">
      <text>
        <r>
          <rPr>
            <b/>
            <sz val="8"/>
            <color indexed="8"/>
            <rFont val="Times New Roman"/>
            <family val="1"/>
          </rPr>
          <t>poids total de glaçure
axistante à modifier
ou que l'on veut fabriquer</t>
        </r>
      </text>
    </comment>
    <comment ref="FT28" authorId="0">
      <text>
        <r>
          <rPr>
            <b/>
            <sz val="8"/>
            <color indexed="8"/>
            <rFont val="Times New Roman"/>
            <family val="1"/>
          </rPr>
          <t>poids total de glaçure
axistante à modifier
ou que l'on veut fabriquer</t>
        </r>
      </text>
    </comment>
    <comment ref="FV28" authorId="0">
      <text>
        <r>
          <rPr>
            <b/>
            <sz val="8"/>
            <color indexed="8"/>
            <rFont val="Times New Roman"/>
            <family val="1"/>
          </rPr>
          <t>poids total de glaçure
axistante à modifier
ou que l'on veut fabriquer</t>
        </r>
      </text>
    </comment>
  </commentList>
</comments>
</file>

<file path=xl/comments8.xml><?xml version="1.0" encoding="utf-8"?>
<comments xmlns="http://schemas.openxmlformats.org/spreadsheetml/2006/main">
  <authors>
    <author/>
  </authors>
  <commentList>
    <comment ref="G3" authorId="0">
      <text>
        <r>
          <rPr>
            <b/>
            <sz val="8"/>
            <color indexed="8"/>
            <rFont val="Times New Roman"/>
            <family val="1"/>
          </rPr>
          <t xml:space="preserve">DDE 15 Equipement du CANTAL:
</t>
        </r>
      </text>
    </comment>
    <comment ref="L3" authorId="0">
      <text>
        <r>
          <rPr>
            <b/>
            <sz val="8"/>
            <color indexed="8"/>
            <rFont val="Times New Roman"/>
            <family val="1"/>
          </rPr>
          <t>entre 0,5 et 0,7=transparentes surfaces douces
avecFe+Ba beaux celadons</t>
        </r>
      </text>
    </comment>
    <comment ref="E7" authorId="0">
      <text>
        <r>
          <rPr>
            <b/>
            <sz val="8"/>
            <color indexed="8"/>
            <rFont val="Times New Roman"/>
            <family val="1"/>
          </rPr>
          <t xml:space="preserve">modification d'une recette par mélange avec une autre recette
</t>
        </r>
      </text>
    </comment>
    <comment ref="B8" authorId="0">
      <text>
        <r>
          <rPr>
            <b/>
            <sz val="8"/>
            <color indexed="8"/>
            <rFont val="Times New Roman"/>
            <family val="1"/>
          </rPr>
          <t>fondant essentiel
descend du granit
potassium avec argile
vers1250° seul -50° avec 5à10% de dolomie,ou talc</t>
        </r>
      </text>
    </comment>
    <comment ref="O8" authorId="0">
      <text>
        <r>
          <rPr>
            <b/>
            <sz val="8"/>
            <color indexed="8"/>
            <rFont val="Times New Roman"/>
            <family val="1"/>
          </rPr>
          <t xml:space="preserve">entre 0,20 et 1,20
</t>
        </r>
      </text>
    </comment>
    <comment ref="P8" authorId="0">
      <text>
        <r>
          <rPr>
            <b/>
            <sz val="8"/>
            <color indexed="8"/>
            <rFont val="Times New Roman"/>
            <family val="1"/>
          </rPr>
          <t>entre 1 et 10</t>
        </r>
      </text>
    </comment>
    <comment ref="B9" authorId="0">
      <text>
        <r>
          <rPr>
            <b/>
            <sz val="8"/>
            <color indexed="8"/>
            <rFont val="Times New Roman"/>
            <family val="1"/>
          </rPr>
          <t>fondant essentiel
descend du granit
soude avec glaçures</t>
        </r>
      </text>
    </comment>
    <comment ref="B10" authorId="0">
      <text>
        <r>
          <rPr>
            <b/>
            <sz val="8"/>
            <color indexed="8"/>
            <rFont val="Times New Roman"/>
            <family val="1"/>
          </rPr>
          <t>c'est un felspath avec moins de silice
fondant pour argile</t>
        </r>
      </text>
    </comment>
    <comment ref="B12" authorId="0">
      <text>
        <r>
          <rPr>
            <b/>
            <sz val="8"/>
            <color indexed="8"/>
            <rFont val="Times New Roman"/>
            <family val="1"/>
          </rPr>
          <t>contient autant de calcium quede magnésium</t>
        </r>
      </text>
    </comment>
    <comment ref="B13" authorId="0">
      <text>
        <r>
          <rPr>
            <b/>
            <sz val="8"/>
            <color indexed="8"/>
            <rFont val="Times New Roman"/>
            <family val="1"/>
          </rPr>
          <t>apporte opacite et matite soyeuse
amelioration resistance choc thermique
fondant secondaire en presnce de magnesie
effet remarquable avec chrome et cobalt</t>
        </r>
      </text>
    </comment>
    <comment ref="S16" authorId="0">
      <text>
        <r>
          <rPr>
            <b/>
            <sz val="8"/>
            <color indexed="8"/>
            <rFont val="Times New Roman"/>
            <family val="1"/>
          </rPr>
          <t>au dela de 21% agent matant</t>
        </r>
      </text>
    </comment>
    <comment ref="B18" authorId="0">
      <text>
        <r>
          <rPr>
            <b/>
            <sz val="8"/>
            <color indexed="8"/>
            <rFont val="Times New Roman"/>
            <family val="1"/>
          </rPr>
          <t>cru provoque lors du sechage de la glaçure</t>
        </r>
      </text>
    </comment>
    <comment ref="O22" authorId="0">
      <text>
        <r>
          <rPr>
            <b/>
            <sz val="8"/>
            <color indexed="8"/>
            <rFont val="Times New Roman"/>
            <family val="1"/>
          </rPr>
          <t>0,02 à0,06 verts bleus celadon
si on veux des tâches brunes ne pas trop melanger
emaux beiges
0,13 à 0,15 temmoku
0,20 à 0,25 gouttes d'huile
bouillonement en oxydation</t>
        </r>
      </text>
    </comment>
    <comment ref="B24" authorId="0">
      <text>
        <r>
          <rPr>
            <b/>
            <sz val="8"/>
            <color indexed="8"/>
            <rFont val="Times New Roman"/>
            <family val="1"/>
          </rPr>
          <t xml:space="preserve"> anhydride de bore
en fondant principal texture craquelee
fritte naturelle
permet de faire des emaux de 1000 à 1100
améliore la brillance en petit ajout</t>
        </r>
      </text>
    </comment>
    <comment ref="B28" authorId="0">
      <text>
        <r>
          <rPr>
            <b/>
            <sz val="8"/>
            <color indexed="8"/>
            <rFont val="Times New Roman"/>
            <family val="1"/>
          </rPr>
          <t>opacifiant</t>
        </r>
      </text>
    </comment>
    <comment ref="D33" authorId="0">
      <text>
        <r>
          <rPr>
            <b/>
            <sz val="8"/>
            <color indexed="8"/>
            <rFont val="Times New Roman"/>
            <family val="1"/>
          </rPr>
          <t>poids total de glaçure
axistante à modifier
ou que l'on veut fabriquer</t>
        </r>
      </text>
    </comment>
    <comment ref="L33" authorId="0">
      <text>
        <r>
          <rPr>
            <b/>
            <sz val="8"/>
            <color indexed="8"/>
            <rFont val="Times New Roman"/>
            <family val="1"/>
          </rPr>
          <t xml:space="preserve">Zn entre 0,15 et 0,3 risque d'aspect sucre et irégularité de l'aspect
</t>
        </r>
      </text>
    </comment>
  </commentList>
</comments>
</file>

<file path=xl/comments9.xml><?xml version="1.0" encoding="utf-8"?>
<comments xmlns="http://schemas.openxmlformats.org/spreadsheetml/2006/main">
  <authors>
    <author/>
  </authors>
  <commentList>
    <comment ref="D12" authorId="0">
      <text>
        <r>
          <rPr>
            <b/>
            <sz val="8"/>
            <color indexed="8"/>
            <rFont val="Times New Roman"/>
            <family val="1"/>
          </rPr>
          <t>Fondant important basique
avive les couleurs
coef de dilatation eleve
fragilise l'email en grande quantite: raillures, acides
rendu des couleurs dif du voisin
abaisse fusion</t>
        </r>
      </text>
    </comment>
    <comment ref="F12" authorId="0">
      <text>
        <r>
          <rPr>
            <b/>
            <sz val="8"/>
            <color indexed="8"/>
            <rFont val="Times New Roman"/>
            <family val="1"/>
          </rPr>
          <t>Fondant important basique
avive les couleurs
coef de dilatation eleve
fragilise l'email en grande quantite: raillures, acides
rendu des couleurs dif du voisin</t>
        </r>
      </text>
    </comment>
    <comment ref="H12" authorId="0">
      <text>
        <r>
          <rPr>
            <b/>
            <sz val="8"/>
            <color indexed="8"/>
            <rFont val="Times New Roman"/>
            <family val="1"/>
          </rPr>
          <t>Fondant basique
en faible quantite ameliore la brilance</t>
        </r>
      </text>
    </comment>
    <comment ref="J12" authorId="0">
      <text>
        <r>
          <rPr>
            <b/>
            <sz val="8"/>
            <color indexed="8"/>
            <rFont val="Times New Roman"/>
            <family val="1"/>
          </rPr>
          <t xml:space="preserve">Fondants basiques
2572° peut etre fondant principal
dans les hautes temp.
Avantage la couleur celadon.
Renforce l'email de basse temp.
Si trop, mate,terne, rugueuse.
</t>
        </r>
      </text>
    </comment>
    <comment ref="L12" authorId="0">
      <text>
        <r>
          <rPr>
            <b/>
            <sz val="8"/>
            <color indexed="8"/>
            <rFont val="Times New Roman"/>
            <family val="1"/>
          </rPr>
          <t>Fondant basique 
haute temp
trop, retirement, picot</t>
        </r>
      </text>
    </comment>
    <comment ref="N12" authorId="0">
      <text>
        <r>
          <rPr>
            <b/>
            <sz val="8"/>
            <color indexed="8"/>
            <rFont val="Times New Roman"/>
            <family val="1"/>
          </rPr>
          <t xml:space="preserve">Fondant basique
trop, secheresse,matite
s'emploie au dessus de 1110°
tendance à couler
couleur marbrees,alterees si trop
avec le cuivre turquoise
acec titane cristaux 20-30%zn-o et 5-12% ti-o2
rarement en grande q
</t>
        </r>
      </text>
    </comment>
    <comment ref="P12" authorId="0">
      <text>
        <r>
          <rPr>
            <b/>
            <sz val="8"/>
            <color indexed="8"/>
            <rFont val="Times New Roman"/>
            <family val="1"/>
          </rPr>
          <t>Fondant basique
ideal 
incertion sous forme de fritte</t>
        </r>
      </text>
    </comment>
    <comment ref="R12" authorId="0">
      <text>
        <r>
          <rPr>
            <b/>
            <sz val="8"/>
            <color indexed="8"/>
            <rFont val="Times New Roman"/>
            <family val="1"/>
          </rPr>
          <t>Fondants basiques
peut remplacer le calcium sans trop de degas sur la cuisson
fait briller et rend lisse et ameliore la resistance</t>
        </r>
      </text>
    </comment>
    <comment ref="T12" authorId="0">
      <text>
        <r>
          <rPr>
            <b/>
            <sz val="8"/>
            <color indexed="8"/>
            <rFont val="Times New Roman"/>
            <family val="1"/>
          </rPr>
          <t>Fondants basiques
voir calcium</t>
        </r>
      </text>
    </comment>
    <comment ref="V12" authorId="0">
      <text>
        <r>
          <rPr>
            <b/>
            <sz val="8"/>
            <color indexed="8"/>
            <rFont val="Times New Roman"/>
            <family val="1"/>
          </rPr>
          <t>neutre réfractaire 
ralentisseur de prise
il n'en faut pas trop sinon mat
Loi de Gibs si beaucoup
"fige" la fonte: empeche la recristallisation durant le refroidissement. 
Empeche l'email de couler.
Augmente la marge de fusion</t>
        </r>
      </text>
    </comment>
    <comment ref="X12" authorId="0">
      <text>
        <r>
          <rPr>
            <b/>
            <sz val="8"/>
            <color indexed="8"/>
            <rFont val="Times New Roman"/>
            <family val="1"/>
          </rPr>
          <t>soit basique soit acide, il peut remplacer la silice et abaisser la temperature de fusion sans alterer
reduit la dilatation accentue l'effet des oxydes colorants
avec le fer il peut donner des bleus</t>
        </r>
      </text>
    </comment>
    <comment ref="Z12" authorId="0">
      <text>
        <r>
          <rPr>
            <b/>
            <sz val="8"/>
            <color indexed="8"/>
            <rFont val="Arial"/>
            <family val="2"/>
          </rPr>
          <t>silice  quatz
donne le verre à 1710°
durete proportionnelle à la quantite de silice
 acide vitrifiant
trop, mauvaise cuisson ou cristaux au refroidissement
neutre/couleur</t>
        </r>
      </text>
    </comment>
    <comment ref="AB12" authorId="0">
      <text>
        <r>
          <rPr>
            <b/>
            <sz val="8"/>
            <color indexed="8"/>
            <rFont val="Times New Roman"/>
            <family val="1"/>
          </rPr>
          <t>acide vitrifiant</t>
        </r>
      </text>
    </comment>
    <comment ref="AD12" authorId="0">
      <text>
        <r>
          <rPr>
            <b/>
            <sz val="8"/>
            <color indexed="8"/>
            <rFont val="Times New Roman"/>
            <family val="1"/>
          </rPr>
          <t>acide vitrifiant
avec zinc cristaux</t>
        </r>
      </text>
    </comment>
    <comment ref="AF12" authorId="0">
      <text>
        <r>
          <rPr>
            <b/>
            <sz val="8"/>
            <color indexed="8"/>
            <rFont val="Times New Roman"/>
            <family val="1"/>
          </rPr>
          <t>oxyde colorant
exclu de Seger</t>
        </r>
      </text>
    </comment>
    <comment ref="AH12" authorId="0">
      <text>
        <r>
          <rPr>
            <b/>
            <sz val="8"/>
            <color indexed="8"/>
            <rFont val="Times New Roman"/>
            <family val="1"/>
          </rPr>
          <t>oxyde colorant
exclu de Seger</t>
        </r>
      </text>
    </comment>
    <comment ref="BE12" authorId="0">
      <text>
        <r>
          <rPr>
            <b/>
            <sz val="8"/>
            <color indexed="8"/>
            <rFont val="Times New Roman"/>
            <family val="1"/>
          </rPr>
          <t>Fondant important basique
avive les couleurs
coef de dilatation eleve
fragilise l'email en grande quantite: raillures, acides
rendu des couleurs dif du voisin
abaisse fusion</t>
        </r>
      </text>
    </comment>
    <comment ref="BG12" authorId="0">
      <text>
        <r>
          <rPr>
            <b/>
            <sz val="8"/>
            <color indexed="8"/>
            <rFont val="Times New Roman"/>
            <family val="1"/>
          </rPr>
          <t>Fondant important basique
avive les couleurs
coef de dilatation eleve
fragilise l'email en grande quantite: raillures, acides
rendu des couleurs dif du voisin</t>
        </r>
      </text>
    </comment>
    <comment ref="BI12" authorId="0">
      <text>
        <r>
          <rPr>
            <b/>
            <sz val="8"/>
            <color indexed="8"/>
            <rFont val="Times New Roman"/>
            <family val="1"/>
          </rPr>
          <t>Fondant basique
en faible quantite ameliore la brilance</t>
        </r>
      </text>
    </comment>
    <comment ref="BK12" authorId="0">
      <text>
        <r>
          <rPr>
            <b/>
            <sz val="8"/>
            <color indexed="8"/>
            <rFont val="Times New Roman"/>
            <family val="1"/>
          </rPr>
          <t xml:space="preserve">Fondants basiques
2572° peut etre fondant principal
dans les hautes temp.
Avantage la couleur celadon.
Renforce l'email de basse temp.
Si trop, mate,terne, rugueuse.
</t>
        </r>
      </text>
    </comment>
    <comment ref="BM12" authorId="0">
      <text>
        <r>
          <rPr>
            <b/>
            <sz val="8"/>
            <color indexed="8"/>
            <rFont val="Times New Roman"/>
            <family val="1"/>
          </rPr>
          <t>Fondant basique 
haute temp
trop, retirement, picot</t>
        </r>
      </text>
    </comment>
    <comment ref="BO12" authorId="0">
      <text>
        <r>
          <rPr>
            <b/>
            <sz val="8"/>
            <color indexed="8"/>
            <rFont val="Times New Roman"/>
            <family val="1"/>
          </rPr>
          <t xml:space="preserve">Fondant basique
trop, secheresse,matite
s'emploie au dessus de 1110°
tendance à couler
couleur marbrees,alterees si trop
avec le cuivre turquoise
acec titane cristaux 20-30%zn-o et 5-12% ti-o2
rarement en grande q
</t>
        </r>
      </text>
    </comment>
    <comment ref="BQ12" authorId="0">
      <text>
        <r>
          <rPr>
            <b/>
            <sz val="8"/>
            <color indexed="8"/>
            <rFont val="Times New Roman"/>
            <family val="1"/>
          </rPr>
          <t>Fondant basique
ideal 
incertion sous forme de fritte</t>
        </r>
      </text>
    </comment>
    <comment ref="BS12" authorId="0">
      <text>
        <r>
          <rPr>
            <b/>
            <sz val="8"/>
            <color indexed="8"/>
            <rFont val="Times New Roman"/>
            <family val="1"/>
          </rPr>
          <t>Fondants basiques
peut remplacer le calcium sans trop de degas sur la cuisson
fait briller et rend lisse et ameliore la resistance</t>
        </r>
      </text>
    </comment>
    <comment ref="BU12" authorId="0">
      <text>
        <r>
          <rPr>
            <b/>
            <sz val="8"/>
            <color indexed="8"/>
            <rFont val="Times New Roman"/>
            <family val="1"/>
          </rPr>
          <t>Fondants basiques
voir calcium</t>
        </r>
      </text>
    </comment>
    <comment ref="BW12" authorId="0">
      <text>
        <r>
          <rPr>
            <b/>
            <sz val="8"/>
            <color indexed="8"/>
            <rFont val="Times New Roman"/>
            <family val="1"/>
          </rPr>
          <t>neutre réfractaire 
ralentisseur de prise
il n'en faut pas trop sinon mat
Loi de Gibs si beaucoup
"fige" la fonte: empeche la recristallisation durant le refroidissement. 
Empeche l'email de couler.
Augmente la marge de fusion</t>
        </r>
      </text>
    </comment>
    <comment ref="BY12" authorId="0">
      <text>
        <r>
          <rPr>
            <b/>
            <sz val="8"/>
            <color indexed="8"/>
            <rFont val="Times New Roman"/>
            <family val="1"/>
          </rPr>
          <t>soit basique soit acide, il peut remplacer la silice et abaisser la temperature de fusion sans alterer
reduit la dilatation accentue l'effet des oxydes colorants
avec le fer il peut donner des bleus</t>
        </r>
      </text>
    </comment>
    <comment ref="CA12" authorId="0">
      <text>
        <r>
          <rPr>
            <b/>
            <sz val="8"/>
            <color indexed="8"/>
            <rFont val="Arial"/>
            <family val="2"/>
          </rPr>
          <t>silice  quatz
donne le verre à 1710°
durete proportionnelle à la quantite de silice
 acide vitrifiant
trop, mauvaise cuisson ou cristaux au refroidissement
neutre/couleur</t>
        </r>
      </text>
    </comment>
    <comment ref="CC12" authorId="0">
      <text>
        <r>
          <rPr>
            <b/>
            <sz val="8"/>
            <color indexed="8"/>
            <rFont val="Times New Roman"/>
            <family val="1"/>
          </rPr>
          <t>acide vitrifiant</t>
        </r>
      </text>
    </comment>
    <comment ref="CE12" authorId="0">
      <text>
        <r>
          <rPr>
            <b/>
            <sz val="8"/>
            <color indexed="8"/>
            <rFont val="Times New Roman"/>
            <family val="1"/>
          </rPr>
          <t>acide vitrifiant
avec zinc cristaux</t>
        </r>
      </text>
    </comment>
    <comment ref="CG12" authorId="0">
      <text>
        <r>
          <rPr>
            <b/>
            <sz val="8"/>
            <color indexed="8"/>
            <rFont val="Times New Roman"/>
            <family val="1"/>
          </rPr>
          <t>oxyde colorant
exclu de Seger</t>
        </r>
      </text>
    </comment>
    <comment ref="CI12" authorId="0">
      <text>
        <r>
          <rPr>
            <b/>
            <sz val="8"/>
            <color indexed="8"/>
            <rFont val="Times New Roman"/>
            <family val="1"/>
          </rPr>
          <t>oxyde colorant
exclu de Seger</t>
        </r>
      </text>
    </comment>
    <comment ref="AS13" authorId="0">
      <text>
        <r>
          <rPr>
            <b/>
            <sz val="8"/>
            <color indexed="8"/>
            <rFont val="Times New Roman"/>
            <family val="1"/>
          </rPr>
          <t xml:space="preserve">modification d'une recette par mélange avec une autre recette
</t>
        </r>
      </text>
    </comment>
    <comment ref="AL14" authorId="0">
      <text>
        <r>
          <rPr>
            <sz val="12"/>
            <rFont val="Times New Roman"/>
            <family val="1"/>
          </rPr>
          <t xml:space="preserve">
</t>
        </r>
        <r>
          <rPr>
            <sz val="8"/>
            <color indexed="8"/>
            <rFont val="Times New Roman"/>
            <family val="1"/>
          </rPr>
          <t xml:space="preserve"> 
felspath potassique
</t>
        </r>
      </text>
    </comment>
    <comment ref="CL14" authorId="0">
      <text>
        <r>
          <rPr>
            <b/>
            <sz val="8"/>
            <color indexed="8"/>
            <rFont val="Times New Roman"/>
            <family val="1"/>
          </rPr>
          <t>fondant essentiel
descend du granit
potassium avec argile
vers1250° seul -50° avec 5à10% de dolomie,ou talc</t>
        </r>
      </text>
    </comment>
    <comment ref="CM14" authorId="0">
      <text>
        <r>
          <rPr>
            <b/>
            <sz val="8"/>
            <color indexed="8"/>
            <rFont val="Times New Roman"/>
            <family val="1"/>
          </rPr>
          <t>fondant essentiel
descend du granit
potassium avec argile
vers1250° seul -50° avec 5à10% de dolomie,ou talc</t>
        </r>
      </text>
    </comment>
    <comment ref="CN14" authorId="0">
      <text>
        <r>
          <rPr>
            <sz val="12"/>
            <rFont val="Times New Roman"/>
            <family val="1"/>
          </rPr>
          <t xml:space="preserve">
</t>
        </r>
        <r>
          <rPr>
            <sz val="8"/>
            <color indexed="8"/>
            <rFont val="Times New Roman"/>
            <family val="1"/>
          </rPr>
          <t xml:space="preserve"> 
felspath potassique
</t>
        </r>
      </text>
    </comment>
    <comment ref="AK15" authorId="0">
      <text>
        <r>
          <rPr>
            <b/>
            <sz val="8"/>
            <color indexed="8"/>
            <rFont val="Times New Roman"/>
            <family val="1"/>
          </rPr>
          <t>fondant essentiel
descend du granit
soude avec glaçures</t>
        </r>
      </text>
    </comment>
    <comment ref="AL15" authorId="0">
      <text>
        <r>
          <rPr>
            <b/>
            <sz val="8"/>
            <color indexed="8"/>
            <rFont val="Times New Roman"/>
            <family val="1"/>
          </rPr>
          <t xml:space="preserve">fespath sodique
</t>
        </r>
      </text>
    </comment>
    <comment ref="CL15" authorId="0">
      <text>
        <r>
          <rPr>
            <b/>
            <sz val="8"/>
            <color indexed="8"/>
            <rFont val="Times New Roman"/>
            <family val="1"/>
          </rPr>
          <t>fondant essentiel
descend du granit
soude avec glaçures</t>
        </r>
      </text>
    </comment>
    <comment ref="CM15" authorId="0">
      <text>
        <r>
          <rPr>
            <b/>
            <sz val="8"/>
            <color indexed="8"/>
            <rFont val="Times New Roman"/>
            <family val="1"/>
          </rPr>
          <t>fondant essentiel
descend du granit
soude avec glaçures</t>
        </r>
      </text>
    </comment>
    <comment ref="CN15" authorId="0">
      <text>
        <r>
          <rPr>
            <sz val="12"/>
            <rFont val="Times New Roman"/>
            <family val="1"/>
          </rPr>
          <t xml:space="preserve">
</t>
        </r>
        <r>
          <rPr>
            <sz val="8"/>
            <color indexed="8"/>
            <rFont val="Times New Roman"/>
            <family val="1"/>
          </rPr>
          <t xml:space="preserve"> 
felspath potassique
</t>
        </r>
      </text>
    </comment>
    <comment ref="AK16" authorId="0">
      <text>
        <r>
          <rPr>
            <b/>
            <sz val="8"/>
            <color indexed="8"/>
            <rFont val="Times New Roman"/>
            <family val="1"/>
          </rPr>
          <t>c'est un felspath avec moins de silice
fondant pour argile</t>
        </r>
      </text>
    </comment>
    <comment ref="AL16" authorId="0">
      <text>
        <r>
          <rPr>
            <b/>
            <sz val="8"/>
            <color indexed="8"/>
            <rFont val="Times New Roman"/>
            <family val="1"/>
          </rPr>
          <t xml:space="preserve">nepheline syenithe
</t>
        </r>
      </text>
    </comment>
    <comment ref="CL16" authorId="0">
      <text>
        <r>
          <rPr>
            <b/>
            <sz val="8"/>
            <color indexed="8"/>
            <rFont val="Times New Roman"/>
            <family val="1"/>
          </rPr>
          <t>c'est un felspath avec moins de silice
fondant pour argile</t>
        </r>
      </text>
    </comment>
    <comment ref="CM16" authorId="0">
      <text>
        <r>
          <rPr>
            <b/>
            <sz val="8"/>
            <color indexed="8"/>
            <rFont val="Times New Roman"/>
            <family val="1"/>
          </rPr>
          <t>c'est un felspath avec moins de silice
fondant pour argile</t>
        </r>
      </text>
    </comment>
    <comment ref="CN16" authorId="0">
      <text>
        <r>
          <rPr>
            <b/>
            <sz val="8"/>
            <color indexed="8"/>
            <rFont val="Times New Roman"/>
            <family val="1"/>
          </rPr>
          <t xml:space="preserve">nepheline syenithe
</t>
        </r>
      </text>
    </comment>
    <comment ref="AL17" authorId="0">
      <text>
        <r>
          <rPr>
            <b/>
            <sz val="8"/>
            <color indexed="8"/>
            <rFont val="Times New Roman"/>
            <family val="1"/>
          </rPr>
          <t xml:space="preserve">carbonate de chaux(calcium)
</t>
        </r>
      </text>
    </comment>
    <comment ref="CN17" authorId="0">
      <text>
        <r>
          <rPr>
            <b/>
            <sz val="8"/>
            <color indexed="8"/>
            <rFont val="Times New Roman"/>
            <family val="1"/>
          </rPr>
          <t xml:space="preserve">carbonate de chaux(calcium)
</t>
        </r>
      </text>
    </comment>
    <comment ref="AK18" authorId="0">
      <text>
        <r>
          <rPr>
            <b/>
            <sz val="8"/>
            <color indexed="8"/>
            <rFont val="Times New Roman"/>
            <family val="1"/>
          </rPr>
          <t>contient autant de calcium quede magnésium</t>
        </r>
      </text>
    </comment>
    <comment ref="AL18" authorId="0">
      <text>
        <r>
          <rPr>
            <b/>
            <sz val="8"/>
            <color indexed="8"/>
            <rFont val="Times New Roman"/>
            <family val="1"/>
          </rPr>
          <t xml:space="preserve">dolomie
</t>
        </r>
      </text>
    </comment>
    <comment ref="CL18" authorId="0">
      <text>
        <r>
          <rPr>
            <b/>
            <sz val="8"/>
            <color indexed="8"/>
            <rFont val="Times New Roman"/>
            <family val="1"/>
          </rPr>
          <t>contient autant de calcium quede magnésium</t>
        </r>
      </text>
    </comment>
    <comment ref="CM18" authorId="0">
      <text>
        <r>
          <rPr>
            <b/>
            <sz val="8"/>
            <color indexed="8"/>
            <rFont val="Times New Roman"/>
            <family val="1"/>
          </rPr>
          <t>contient autant de calcium quede magnésium</t>
        </r>
      </text>
    </comment>
    <comment ref="CN18" authorId="0">
      <text>
        <r>
          <rPr>
            <b/>
            <sz val="8"/>
            <color indexed="8"/>
            <rFont val="Times New Roman"/>
            <family val="1"/>
          </rPr>
          <t xml:space="preserve">dolomie
</t>
        </r>
      </text>
    </comment>
    <comment ref="AK19" authorId="0">
      <text>
        <r>
          <rPr>
            <b/>
            <sz val="8"/>
            <color indexed="8"/>
            <rFont val="Times New Roman"/>
            <family val="1"/>
          </rPr>
          <t>apporte opacite et matite soyeuse
amelioration resistance choc thermique
fondant secondaire en presnce de magnesie
effet remarquable avec chrome et cobalt</t>
        </r>
      </text>
    </comment>
    <comment ref="AL19" authorId="0">
      <text>
        <r>
          <rPr>
            <b/>
            <sz val="8"/>
            <color indexed="8"/>
            <rFont val="Times New Roman"/>
            <family val="1"/>
          </rPr>
          <t xml:space="preserve">talc
</t>
        </r>
      </text>
    </comment>
    <comment ref="CL19" authorId="0">
      <text>
        <r>
          <rPr>
            <b/>
            <sz val="8"/>
            <color indexed="8"/>
            <rFont val="Times New Roman"/>
            <family val="1"/>
          </rPr>
          <t>apporte opacite et matite soyeuse
amelioration resistance choc thermique
fondant secondaire en presnce de magnesie
effet remarquable avec chrome et cobalt</t>
        </r>
      </text>
    </comment>
    <comment ref="CM19" authorId="0">
      <text>
        <r>
          <rPr>
            <b/>
            <sz val="8"/>
            <color indexed="8"/>
            <rFont val="Times New Roman"/>
            <family val="1"/>
          </rPr>
          <t>apporte opacite et matite soyeuse
amelioration resistance choc thermique
fondant secondaire en presnce de magnesie
effet remarquable avec chrome et cobalt</t>
        </r>
      </text>
    </comment>
    <comment ref="CN19" authorId="0">
      <text>
        <r>
          <rPr>
            <b/>
            <sz val="8"/>
            <color indexed="8"/>
            <rFont val="Times New Roman"/>
            <family val="1"/>
          </rPr>
          <t xml:space="preserve">talc
</t>
        </r>
      </text>
    </comment>
    <comment ref="AL20" authorId="0">
      <text>
        <r>
          <rPr>
            <b/>
            <sz val="8"/>
            <color indexed="8"/>
            <rFont val="Times New Roman"/>
            <family val="1"/>
          </rPr>
          <t xml:space="preserve">silice
</t>
        </r>
      </text>
    </comment>
    <comment ref="CN20" authorId="0">
      <text>
        <r>
          <rPr>
            <b/>
            <sz val="8"/>
            <color indexed="8"/>
            <rFont val="Times New Roman"/>
            <family val="1"/>
          </rPr>
          <t xml:space="preserve">silice
</t>
        </r>
      </text>
    </comment>
    <comment ref="AL21" authorId="0">
      <text>
        <r>
          <rPr>
            <b/>
            <sz val="8"/>
            <color indexed="8"/>
            <rFont val="Times New Roman"/>
            <family val="1"/>
          </rPr>
          <t xml:space="preserve">silicate de zircon
</t>
        </r>
      </text>
    </comment>
    <comment ref="CN21" authorId="0">
      <text>
        <r>
          <rPr>
            <b/>
            <sz val="8"/>
            <color indexed="8"/>
            <rFont val="Times New Roman"/>
            <family val="1"/>
          </rPr>
          <t xml:space="preserve">silicate de zircon
</t>
        </r>
      </text>
    </comment>
    <comment ref="AL22" authorId="0">
      <text>
        <r>
          <rPr>
            <b/>
            <sz val="8"/>
            <color indexed="8"/>
            <rFont val="Times New Roman"/>
            <family val="1"/>
          </rPr>
          <t xml:space="preserve">kaolin t
</t>
        </r>
      </text>
    </comment>
    <comment ref="CN22" authorId="0">
      <text>
        <r>
          <rPr>
            <b/>
            <sz val="8"/>
            <color indexed="8"/>
            <rFont val="Times New Roman"/>
            <family val="1"/>
          </rPr>
          <t xml:space="preserve">kaolin t
</t>
        </r>
      </text>
    </comment>
    <comment ref="AL23" authorId="0">
      <text>
        <r>
          <rPr>
            <b/>
            <sz val="8"/>
            <color indexed="8"/>
            <rFont val="Times New Roman"/>
            <family val="1"/>
          </rPr>
          <t xml:space="preserve">molochite kaolin
</t>
        </r>
      </text>
    </comment>
    <comment ref="CN23" authorId="0">
      <text>
        <r>
          <rPr>
            <b/>
            <sz val="8"/>
            <color indexed="8"/>
            <rFont val="Times New Roman"/>
            <family val="1"/>
          </rPr>
          <t xml:space="preserve">molochite kaolin
</t>
        </r>
      </text>
    </comment>
    <comment ref="AK24" authorId="0">
      <text>
        <r>
          <rPr>
            <b/>
            <sz val="8"/>
            <color indexed="8"/>
            <rFont val="Times New Roman"/>
            <family val="1"/>
          </rPr>
          <t>cru provoque lors du sechage de la glaçure</t>
        </r>
      </text>
    </comment>
    <comment ref="AL24" authorId="0">
      <text>
        <r>
          <rPr>
            <b/>
            <sz val="8"/>
            <color indexed="8"/>
            <rFont val="Times New Roman"/>
            <family val="1"/>
          </rPr>
          <t xml:space="preserve">oxyde de zinc
</t>
        </r>
      </text>
    </comment>
    <comment ref="CL24" authorId="0">
      <text>
        <r>
          <rPr>
            <b/>
            <sz val="8"/>
            <color indexed="8"/>
            <rFont val="Times New Roman"/>
            <family val="1"/>
          </rPr>
          <t>cru provoque lors du sechage de la glaçure</t>
        </r>
      </text>
    </comment>
    <comment ref="CM24" authorId="0">
      <text>
        <r>
          <rPr>
            <b/>
            <sz val="8"/>
            <color indexed="8"/>
            <rFont val="Times New Roman"/>
            <family val="1"/>
          </rPr>
          <t>cru provoque lors du sechage de la glaçure</t>
        </r>
      </text>
    </comment>
    <comment ref="CN24" authorId="0">
      <text>
        <r>
          <rPr>
            <b/>
            <sz val="8"/>
            <color indexed="8"/>
            <rFont val="Times New Roman"/>
            <family val="1"/>
          </rPr>
          <t xml:space="preserve">oxyde de zinc
</t>
        </r>
      </text>
    </comment>
    <comment ref="AL25" authorId="0">
      <text>
        <r>
          <rPr>
            <b/>
            <sz val="8"/>
            <color indexed="8"/>
            <rFont val="Times New Roman"/>
            <family val="1"/>
          </rPr>
          <t xml:space="preserve">oxyde de fer rouge
</t>
        </r>
      </text>
    </comment>
    <comment ref="CN25" authorId="0">
      <text>
        <r>
          <rPr>
            <b/>
            <sz val="8"/>
            <color indexed="8"/>
            <rFont val="Times New Roman"/>
            <family val="1"/>
          </rPr>
          <t xml:space="preserve">oxyde de fer rouge
</t>
        </r>
      </text>
    </comment>
    <comment ref="AL26" authorId="0">
      <text>
        <r>
          <rPr>
            <b/>
            <sz val="8"/>
            <color indexed="8"/>
            <rFont val="Times New Roman"/>
            <family val="1"/>
          </rPr>
          <t xml:space="preserve">carbonate de cobalt bleu
</t>
        </r>
      </text>
    </comment>
    <comment ref="CN26" authorId="0">
      <text>
        <r>
          <rPr>
            <b/>
            <sz val="8"/>
            <color indexed="8"/>
            <rFont val="Times New Roman"/>
            <family val="1"/>
          </rPr>
          <t xml:space="preserve">carbonate de cobalt bleu
</t>
        </r>
      </text>
    </comment>
    <comment ref="AL27" authorId="0">
      <text>
        <r>
          <rPr>
            <b/>
            <sz val="8"/>
            <color indexed="8"/>
            <rFont val="Times New Roman"/>
            <family val="1"/>
          </rPr>
          <t xml:space="preserve">oxyde de chrome vert
</t>
        </r>
      </text>
    </comment>
    <comment ref="CN27" authorId="0">
      <text>
        <r>
          <rPr>
            <b/>
            <sz val="8"/>
            <color indexed="8"/>
            <rFont val="Times New Roman"/>
            <family val="1"/>
          </rPr>
          <t xml:space="preserve">oxyde de chrome vert
</t>
        </r>
      </text>
    </comment>
    <comment ref="AL28" authorId="0">
      <text>
        <r>
          <rPr>
            <b/>
            <sz val="8"/>
            <color indexed="8"/>
            <rFont val="Times New Roman"/>
            <family val="1"/>
          </rPr>
          <t xml:space="preserve">oxyd titane   brun clair
</t>
        </r>
      </text>
    </comment>
    <comment ref="CN28" authorId="0">
      <text>
        <r>
          <rPr>
            <b/>
            <sz val="8"/>
            <color indexed="8"/>
            <rFont val="Times New Roman"/>
            <family val="1"/>
          </rPr>
          <t xml:space="preserve">oxyd titane   brun clair
</t>
        </r>
      </text>
    </comment>
    <comment ref="AL29" authorId="0">
      <text>
        <r>
          <rPr>
            <b/>
            <sz val="8"/>
            <color indexed="8"/>
            <rFont val="Times New Roman"/>
            <family val="1"/>
          </rPr>
          <t xml:space="preserve">oxyde d'etain
</t>
        </r>
      </text>
    </comment>
    <comment ref="CN29" authorId="0">
      <text>
        <r>
          <rPr>
            <b/>
            <sz val="8"/>
            <color indexed="8"/>
            <rFont val="Times New Roman"/>
            <family val="1"/>
          </rPr>
          <t xml:space="preserve">oxyde d'etain
</t>
        </r>
      </text>
    </comment>
    <comment ref="AK30" authorId="0">
      <text>
        <r>
          <rPr>
            <b/>
            <sz val="8"/>
            <color indexed="8"/>
            <rFont val="Times New Roman"/>
            <family val="1"/>
          </rPr>
          <t xml:space="preserve"> anhydride de bore
en fondant principal texture craquelee
fritte naturelle
permet de faire des emaux de 1000 à 1100
améliore la brillance en petit ajout</t>
        </r>
      </text>
    </comment>
    <comment ref="AL30" authorId="0">
      <text>
        <r>
          <rPr>
            <b/>
            <sz val="8"/>
            <color indexed="8"/>
            <rFont val="Times New Roman"/>
            <family val="1"/>
          </rPr>
          <t xml:space="preserve">colemanite
</t>
        </r>
      </text>
    </comment>
    <comment ref="CL30" authorId="0">
      <text>
        <r>
          <rPr>
            <b/>
            <sz val="8"/>
            <color indexed="8"/>
            <rFont val="Times New Roman"/>
            <family val="1"/>
          </rPr>
          <t xml:space="preserve"> anhydride de bore
en fondant principal texture craquelee
fritte naturelle
permet de faire des emaux de 1000 à 1100
améliore la brillance en petit ajout</t>
        </r>
      </text>
    </comment>
    <comment ref="CM30" authorId="0">
      <text>
        <r>
          <rPr>
            <b/>
            <sz val="8"/>
            <color indexed="8"/>
            <rFont val="Times New Roman"/>
            <family val="1"/>
          </rPr>
          <t xml:space="preserve"> anhydride de bore
en fondant principal texture craquelee
fritte naturelle
permet de faire des emaux de 1000 à 1100
améliore la brillance en petit ajout</t>
        </r>
      </text>
    </comment>
    <comment ref="CN30" authorId="0">
      <text>
        <r>
          <rPr>
            <b/>
            <sz val="8"/>
            <color indexed="8"/>
            <rFont val="Times New Roman"/>
            <family val="1"/>
          </rPr>
          <t xml:space="preserve">colemanite
</t>
        </r>
      </text>
    </comment>
    <comment ref="AL31" authorId="0">
      <text>
        <r>
          <rPr>
            <b/>
            <sz val="8"/>
            <color indexed="8"/>
            <rFont val="Times New Roman"/>
            <family val="1"/>
          </rPr>
          <t xml:space="preserve">fritte c1254
</t>
        </r>
      </text>
    </comment>
    <comment ref="CN31" authorId="0">
      <text>
        <r>
          <rPr>
            <b/>
            <sz val="8"/>
            <color indexed="8"/>
            <rFont val="Times New Roman"/>
            <family val="1"/>
          </rPr>
          <t xml:space="preserve">fritte c1254
</t>
        </r>
      </text>
    </comment>
    <comment ref="AL32" authorId="0">
      <text>
        <r>
          <rPr>
            <b/>
            <sz val="8"/>
            <color indexed="8"/>
            <rFont val="Times New Roman"/>
            <family val="1"/>
          </rPr>
          <t xml:space="preserve">alumine
</t>
        </r>
      </text>
    </comment>
    <comment ref="CN32" authorId="0">
      <text>
        <r>
          <rPr>
            <b/>
            <sz val="8"/>
            <color indexed="8"/>
            <rFont val="Times New Roman"/>
            <family val="1"/>
          </rPr>
          <t xml:space="preserve">alumine
</t>
        </r>
      </text>
    </comment>
    <comment ref="AL33" authorId="0">
      <text>
        <r>
          <rPr>
            <b/>
            <sz val="8"/>
            <color indexed="8"/>
            <rFont val="Times New Roman"/>
            <family val="1"/>
          </rPr>
          <t>argile</t>
        </r>
      </text>
    </comment>
    <comment ref="CN33" authorId="0">
      <text>
        <r>
          <rPr>
            <b/>
            <sz val="8"/>
            <color indexed="8"/>
            <rFont val="Times New Roman"/>
            <family val="1"/>
          </rPr>
          <t>argile</t>
        </r>
      </text>
    </comment>
    <comment ref="AK34" authorId="0">
      <text>
        <r>
          <rPr>
            <b/>
            <sz val="8"/>
            <color indexed="8"/>
            <rFont val="Times New Roman"/>
            <family val="1"/>
          </rPr>
          <t>opacifiant</t>
        </r>
      </text>
    </comment>
    <comment ref="CL34" authorId="0">
      <text>
        <r>
          <rPr>
            <b/>
            <sz val="8"/>
            <color indexed="8"/>
            <rFont val="Times New Roman"/>
            <family val="1"/>
          </rPr>
          <t>opacifiant</t>
        </r>
      </text>
    </comment>
    <comment ref="AN39" authorId="0">
      <text>
        <r>
          <rPr>
            <b/>
            <sz val="8"/>
            <color indexed="8"/>
            <rFont val="Times New Roman"/>
            <family val="1"/>
          </rPr>
          <t>poids total de glaçure
axistante à modifier
ou que l'on veut fabriquer</t>
        </r>
      </text>
    </comment>
    <comment ref="AQ39" authorId="0">
      <text>
        <r>
          <rPr>
            <b/>
            <sz val="8"/>
            <color indexed="8"/>
            <rFont val="Times New Roman"/>
            <family val="1"/>
          </rPr>
          <t>poids total de glaçure
axistante à modifier
ou que l'on veut fabriquer</t>
        </r>
      </text>
    </comment>
    <comment ref="BW40" authorId="0">
      <text>
        <r>
          <rPr>
            <b/>
            <sz val="8"/>
            <color indexed="8"/>
            <rFont val="Times New Roman"/>
            <family val="1"/>
          </rPr>
          <t>au dela de 21% agent matant</t>
        </r>
      </text>
    </comment>
    <comment ref="V41" authorId="0">
      <text>
        <r>
          <rPr>
            <b/>
            <sz val="8"/>
            <color indexed="8"/>
            <rFont val="Times New Roman"/>
            <family val="1"/>
          </rPr>
          <t>au dela de 21% agent matant</t>
        </r>
      </text>
    </comment>
    <comment ref="J56" authorId="0">
      <text>
        <r>
          <rPr>
            <b/>
            <sz val="8"/>
            <color indexed="8"/>
            <rFont val="Times New Roman"/>
            <family val="1"/>
          </rPr>
          <t>entre 0,5 et 0,7=transparentes surfaces douces
avecFe+Ba beaux celadons</t>
        </r>
      </text>
    </comment>
    <comment ref="N56" authorId="0">
      <text>
        <r>
          <rPr>
            <b/>
            <sz val="8"/>
            <color indexed="8"/>
            <rFont val="Times New Roman"/>
            <family val="1"/>
          </rPr>
          <t xml:space="preserve">Zn entre 0,15 et 0,3 risque d'aspect sucre et irégularité de l'aspect
</t>
        </r>
      </text>
    </comment>
    <comment ref="V56" authorId="0">
      <text>
        <r>
          <rPr>
            <b/>
            <sz val="8"/>
            <color indexed="8"/>
            <rFont val="Times New Roman"/>
            <family val="1"/>
          </rPr>
          <t xml:space="preserve">entre 0,1 et 0,5 
augmentation ameliore durete,sa blancheur tandisque brillance diminue et fusion augmente   
</t>
        </r>
      </text>
    </comment>
    <comment ref="Z56" authorId="0">
      <text>
        <r>
          <rPr>
            <b/>
            <sz val="8"/>
            <color indexed="8"/>
            <rFont val="Times New Roman"/>
            <family val="1"/>
          </rPr>
          <t>de 1,5 à 15
plus c'est haut plus fusion haut</t>
        </r>
      </text>
    </comment>
    <comment ref="AF56" authorId="0">
      <text>
        <r>
          <rPr>
            <b/>
            <sz val="8"/>
            <color indexed="8"/>
            <rFont val="Times New Roman"/>
            <family val="1"/>
          </rPr>
          <t>0,02 à0,06 verts bleus celadon
si on veux des tâches brunes ne pas trop melanger
emaux beiges
0,13 à 0,15 temmoku
0,20 à 0,25 gouttes d'huile
bouillonement en oxydation</t>
        </r>
      </text>
    </comment>
    <comment ref="BK56" authorId="0">
      <text>
        <r>
          <rPr>
            <b/>
            <sz val="8"/>
            <color indexed="8"/>
            <rFont val="Times New Roman"/>
            <family val="1"/>
          </rPr>
          <t>entre 0,5 et 0,7=transparentes surfaces douces
avecFe+Ba beaux celadons</t>
        </r>
      </text>
    </comment>
    <comment ref="BO56" authorId="0">
      <text>
        <r>
          <rPr>
            <b/>
            <sz val="8"/>
            <color indexed="8"/>
            <rFont val="Times New Roman"/>
            <family val="1"/>
          </rPr>
          <t xml:space="preserve">Zn entre 0,15 et 0,3 risque d'aspect sucre et irégularité de l'aspect
</t>
        </r>
      </text>
    </comment>
    <comment ref="BW56" authorId="0">
      <text>
        <r>
          <rPr>
            <b/>
            <sz val="8"/>
            <color indexed="8"/>
            <rFont val="Times New Roman"/>
            <family val="1"/>
          </rPr>
          <t xml:space="preserve">entre 0,1 et 0,5 
augmentation ameliore durete,sa blancheur tandisque brillance diminue et fusion augmente   
</t>
        </r>
      </text>
    </comment>
    <comment ref="CA56" authorId="0">
      <text>
        <r>
          <rPr>
            <b/>
            <sz val="8"/>
            <color indexed="8"/>
            <rFont val="Times New Roman"/>
            <family val="1"/>
          </rPr>
          <t>de 1,5 à 15
plus c'est haut plus fusion haut</t>
        </r>
      </text>
    </comment>
    <comment ref="CG56" authorId="0">
      <text>
        <r>
          <rPr>
            <b/>
            <sz val="8"/>
            <color indexed="8"/>
            <rFont val="Times New Roman"/>
            <family val="1"/>
          </rPr>
          <t>0,02 à0,06 verts bleus celadon
si on veux des tâches brunes ne pas trop melanger
emaux beiges
0,13 à 0,15 temmoku
0,20 à 0,25 gouttes d'huile
bouillonement en oxydation</t>
        </r>
      </text>
    </comment>
    <comment ref="BS71" authorId="0">
      <text>
        <r>
          <rPr>
            <b/>
            <sz val="8"/>
            <color indexed="8"/>
            <rFont val="Times New Roman"/>
            <family val="1"/>
          </rPr>
          <t>somme acides /somme basiques</t>
        </r>
      </text>
    </comment>
    <comment ref="AX72" authorId="0">
      <text>
        <r>
          <rPr>
            <b/>
            <sz val="8"/>
            <color indexed="8"/>
            <rFont val="Times New Roman"/>
            <family val="1"/>
          </rPr>
          <t>entre 0,5 et 0,7=transparentes surfaces douces
avecFe+Ba beaux celadons</t>
        </r>
      </text>
    </comment>
    <comment ref="BB72" authorId="0">
      <text>
        <r>
          <rPr>
            <b/>
            <sz val="8"/>
            <color indexed="8"/>
            <rFont val="Times New Roman"/>
            <family val="1"/>
          </rPr>
          <t xml:space="preserve">entre 0,1 et 0,5 
augmentation ameliore durete,sa blancheur tandisque brillance diminue et fusion augmente   
</t>
        </r>
      </text>
    </comment>
    <comment ref="BD72" authorId="0">
      <text>
        <r>
          <rPr>
            <b/>
            <sz val="8"/>
            <color indexed="8"/>
            <rFont val="Times New Roman"/>
            <family val="1"/>
          </rPr>
          <t>de 1,5 à 15
plus c'est haut plus fusion haut</t>
        </r>
      </text>
    </comment>
    <comment ref="BF72" authorId="0">
      <text>
        <r>
          <rPr>
            <b/>
            <sz val="8"/>
            <color indexed="8"/>
            <rFont val="Times New Roman"/>
            <family val="1"/>
          </rPr>
          <t>0,7à0,80 farineux
0,80à1,45 mat
1,45à1,90 brillant possible
1,90à2,00 brillant possible
1,90à2,00 brillant
2,00à2,30 brillant sûr
2,30à2,50 brillant
2,50à2,90 brillant possible
au dela de 2,90 dévitrification</t>
        </r>
      </text>
    </comment>
    <comment ref="BH72" authorId="0">
      <text>
        <r>
          <rPr>
            <b/>
            <sz val="8"/>
            <color indexed="8"/>
            <rFont val="Times New Roman"/>
            <family val="1"/>
          </rPr>
          <t>&gt;0,067
entre 0,125 et 0,10
optimum entre 0,10 et 0,087
au dela de 0,067 devitrification</t>
        </r>
      </text>
    </comment>
    <comment ref="BJ72" authorId="0">
      <text>
        <r>
          <rPr>
            <b/>
            <sz val="8"/>
            <color indexed="8"/>
            <rFont val="Times New Roman"/>
            <family val="1"/>
          </rPr>
          <t>au dela de 21% agent matant</t>
        </r>
      </text>
    </comment>
    <comment ref="BR90" authorId="0">
      <text>
        <r>
          <rPr>
            <b/>
            <sz val="8"/>
            <color indexed="8"/>
            <rFont val="Times New Roman"/>
            <family val="1"/>
          </rPr>
          <t>au dela de 21% agent matant</t>
        </r>
      </text>
    </comment>
  </commentList>
</comments>
</file>

<file path=xl/sharedStrings.xml><?xml version="1.0" encoding="utf-8"?>
<sst xmlns="http://schemas.openxmlformats.org/spreadsheetml/2006/main" count="3285" uniqueCount="422">
  <si>
    <t>n jours</t>
  </si>
  <si>
    <t>20,12,01</t>
  </si>
  <si>
    <t>01,02,02</t>
  </si>
  <si>
    <t>02,04,02</t>
  </si>
  <si>
    <t>01,06,02</t>
  </si>
  <si>
    <t>01,08,02</t>
  </si>
  <si>
    <t>26,09,02</t>
  </si>
  <si>
    <t>29,11,02</t>
  </si>
  <si>
    <t>x</t>
  </si>
  <si>
    <t>01,02,03</t>
  </si>
  <si>
    <t>25,03,03</t>
  </si>
  <si>
    <t>30,05,03</t>
  </si>
  <si>
    <t>01,08,03</t>
  </si>
  <si>
    <t>29,09,03</t>
  </si>
  <si>
    <t>25,03,04</t>
  </si>
  <si>
    <t>23,09,04</t>
  </si>
  <si>
    <t>23,11,04</t>
  </si>
  <si>
    <t>engobe</t>
  </si>
  <si>
    <t>joseph</t>
  </si>
  <si>
    <t>Email 1</t>
  </si>
  <si>
    <t>Livres</t>
  </si>
  <si>
    <t xml:space="preserve"> rose ou vert</t>
  </si>
  <si>
    <t xml:space="preserve"> bleu cobalt</t>
  </si>
  <si>
    <t>tranparent</t>
  </si>
  <si>
    <t>blanc stannifere</t>
  </si>
  <si>
    <t>emaillagep40</t>
  </si>
  <si>
    <t>Celadons</t>
  </si>
  <si>
    <t>bleu</t>
  </si>
  <si>
    <t>emaillagep55</t>
  </si>
  <si>
    <t>emaillagep59</t>
  </si>
  <si>
    <t>noir de fer</t>
  </si>
  <si>
    <t>bleu de fer</t>
  </si>
  <si>
    <t>emaillagep52</t>
  </si>
  <si>
    <t>goutte d'huile</t>
  </si>
  <si>
    <t xml:space="preserve">bleu mat </t>
  </si>
  <si>
    <t>emaillagep39</t>
  </si>
  <si>
    <t>ivoire satine</t>
  </si>
  <si>
    <t>celadon</t>
  </si>
  <si>
    <t>BLEU CRAQUELE</t>
  </si>
  <si>
    <t>base trans</t>
  </si>
  <si>
    <t>bleu vert</t>
  </si>
  <si>
    <t>mat satine bleu</t>
  </si>
  <si>
    <t>legerement jaune</t>
  </si>
  <si>
    <t>bleuâtre</t>
  </si>
  <si>
    <t>A</t>
  </si>
  <si>
    <t>j5</t>
  </si>
  <si>
    <t>j7</t>
  </si>
  <si>
    <t>j8</t>
  </si>
  <si>
    <t>j9</t>
  </si>
  <si>
    <t>j1</t>
  </si>
  <si>
    <t>aventurine</t>
  </si>
  <si>
    <t>j4</t>
  </si>
  <si>
    <t>j3</t>
  </si>
  <si>
    <t>j2</t>
  </si>
  <si>
    <t>felspath potassique</t>
  </si>
  <si>
    <t>fespath sodique</t>
  </si>
  <si>
    <t>nepheline syenithe</t>
  </si>
  <si>
    <t>carbonate de chaux(calcium)</t>
  </si>
  <si>
    <t>dolomie</t>
  </si>
  <si>
    <t>talc (1500)</t>
  </si>
  <si>
    <t>talc</t>
  </si>
  <si>
    <t>silice</t>
  </si>
  <si>
    <t>silicate de zircon</t>
  </si>
  <si>
    <t>kaolin t (1545)</t>
  </si>
  <si>
    <t>kaolin t</t>
  </si>
  <si>
    <t>molochite kaolin</t>
  </si>
  <si>
    <t>molochite</t>
  </si>
  <si>
    <t>,</t>
  </si>
  <si>
    <t>oxyde de zinc</t>
  </si>
  <si>
    <t>oxyde de fer rouge</t>
  </si>
  <si>
    <t>alumine calcinée</t>
  </si>
  <si>
    <t>carbonate de Baryum</t>
  </si>
  <si>
    <t>carbonate de lithium</t>
  </si>
  <si>
    <t>cendres marise</t>
  </si>
  <si>
    <t>colemanite</t>
  </si>
  <si>
    <t>bentonite</t>
  </si>
  <si>
    <t>fritte c 1254</t>
  </si>
  <si>
    <t>argile st flour 2 33%</t>
  </si>
  <si>
    <t>alumine</t>
  </si>
  <si>
    <t>argile st flour 1 66%</t>
  </si>
  <si>
    <t>argile st flour</t>
  </si>
  <si>
    <t>oxyde d'etain</t>
  </si>
  <si>
    <t>oxyd titane   brun clair</t>
  </si>
  <si>
    <t>oxyd titane</t>
  </si>
  <si>
    <t>oxyde de chrome vert</t>
  </si>
  <si>
    <t>oxyde de chrome</t>
  </si>
  <si>
    <t>carbonate de cobalt bleu</t>
  </si>
  <si>
    <t>carbonate de cobalt</t>
  </si>
  <si>
    <t>oxyde de cuivre</t>
  </si>
  <si>
    <t>20mn</t>
  </si>
  <si>
    <t>5mn</t>
  </si>
  <si>
    <t>palier</t>
  </si>
  <si>
    <t>R</t>
  </si>
  <si>
    <t>?</t>
  </si>
  <si>
    <t>900?</t>
  </si>
  <si>
    <t>O R</t>
  </si>
  <si>
    <t>O</t>
  </si>
  <si>
    <t>1135?</t>
  </si>
  <si>
    <t>1160?</t>
  </si>
  <si>
    <t>945?</t>
  </si>
  <si>
    <t>1180?</t>
  </si>
  <si>
    <t>1050?</t>
  </si>
  <si>
    <t>noir</t>
  </si>
  <si>
    <t xml:space="preserve"> tenmokkou</t>
  </si>
  <si>
    <t>blanc au zircon</t>
  </si>
  <si>
    <t>clair craquele</t>
  </si>
  <si>
    <t>j6</t>
  </si>
  <si>
    <t>Base</t>
  </si>
  <si>
    <t>Base cobalt</t>
  </si>
  <si>
    <t>Vert clair</t>
  </si>
  <si>
    <t>Vert jade</t>
  </si>
  <si>
    <t>Bleu vert</t>
  </si>
  <si>
    <t>Turquoise</t>
  </si>
  <si>
    <t>Bleu outremer</t>
  </si>
  <si>
    <t>14base</t>
  </si>
  <si>
    <t>Oxyde de cuivre</t>
  </si>
  <si>
    <t>Chine</t>
  </si>
  <si>
    <t>Opale</t>
  </si>
  <si>
    <t>Opal1</t>
  </si>
  <si>
    <t>Opal2</t>
  </si>
  <si>
    <t>540g</t>
  </si>
  <si>
    <t>200g</t>
  </si>
  <si>
    <t>270g</t>
  </si>
  <si>
    <t>50g</t>
  </si>
  <si>
    <t>32g</t>
  </si>
  <si>
    <t>22g</t>
  </si>
  <si>
    <t>11g</t>
  </si>
  <si>
    <t>43g</t>
  </si>
  <si>
    <t>55g</t>
  </si>
  <si>
    <t>celadon peut devenir bleu craquelee</t>
  </si>
  <si>
    <t>augmente l'alumine en haussant le kaolin</t>
  </si>
  <si>
    <t>baisse l'oxide de fer</t>
  </si>
  <si>
    <t>Joseph</t>
  </si>
  <si>
    <t>Stflour</t>
  </si>
  <si>
    <t>pas bon</t>
  </si>
  <si>
    <t>Maryse</t>
  </si>
  <si>
    <t>nord américaine</t>
  </si>
  <si>
    <t>variable</t>
  </si>
  <si>
    <t>rutile b matt</t>
  </si>
  <si>
    <t>mauve blue matt</t>
  </si>
  <si>
    <t>mmi</t>
  </si>
  <si>
    <t>mm</t>
  </si>
  <si>
    <t>indian red</t>
  </si>
  <si>
    <t>bright pink</t>
  </si>
  <si>
    <t>ie red</t>
  </si>
  <si>
    <t>ie black</t>
  </si>
  <si>
    <t>ie35</t>
  </si>
  <si>
    <t>ie42</t>
  </si>
  <si>
    <t>ie50</t>
  </si>
  <si>
    <t>soft turk</t>
  </si>
  <si>
    <t>shino américaine</t>
  </si>
  <si>
    <t>gris/blanc</t>
  </si>
  <si>
    <t>25z</t>
  </si>
  <si>
    <t>gu</t>
  </si>
  <si>
    <t>18z</t>
  </si>
  <si>
    <t>E4</t>
  </si>
  <si>
    <t>46-51z</t>
  </si>
  <si>
    <t>E5</t>
  </si>
  <si>
    <t>E6</t>
  </si>
  <si>
    <t>E7</t>
  </si>
  <si>
    <t>E8</t>
  </si>
  <si>
    <t>E9</t>
  </si>
  <si>
    <t>ave1</t>
  </si>
  <si>
    <t>25c</t>
  </si>
  <si>
    <t>ave2</t>
  </si>
  <si>
    <t>celad1</t>
  </si>
  <si>
    <t>celad2</t>
  </si>
  <si>
    <t>40z</t>
  </si>
  <si>
    <t>j3a</t>
  </si>
  <si>
    <t>j3b</t>
  </si>
  <si>
    <t>19zc</t>
  </si>
  <si>
    <t>j3c</t>
  </si>
  <si>
    <t>eng1</t>
  </si>
  <si>
    <t>17-18z</t>
  </si>
  <si>
    <t>eng2</t>
  </si>
  <si>
    <t>eng3</t>
  </si>
  <si>
    <t>18zc</t>
  </si>
  <si>
    <t>eng4</t>
  </si>
  <si>
    <t>27-19c</t>
  </si>
  <si>
    <t>cant1</t>
  </si>
  <si>
    <t>20-27z</t>
  </si>
  <si>
    <t>33z</t>
  </si>
  <si>
    <t xml:space="preserve"> </t>
  </si>
  <si>
    <t>5,6,</t>
  </si>
  <si>
    <t>5,8,</t>
  </si>
  <si>
    <t>6,7,</t>
  </si>
  <si>
    <t>KNaO</t>
  </si>
  <si>
    <t>CaO</t>
  </si>
  <si>
    <t>MgO</t>
  </si>
  <si>
    <t>N°de Graphe</t>
  </si>
  <si>
    <t>Nouvelle recette</t>
  </si>
  <si>
    <t>Entrée recette</t>
  </si>
  <si>
    <t>1225-1350</t>
  </si>
  <si>
    <t xml:space="preserve"> grès porcelaine</t>
  </si>
  <si>
    <t>materiaux utilisés</t>
  </si>
  <si>
    <t>rectif</t>
  </si>
  <si>
    <t>après</t>
  </si>
  <si>
    <t>AL2O3</t>
  </si>
  <si>
    <t>SiO2</t>
  </si>
  <si>
    <t>Position sur le graphe</t>
  </si>
  <si>
    <t>1felspath potassique</t>
  </si>
  <si>
    <t>1fespath sodique</t>
  </si>
  <si>
    <t>1nepheline syenithe</t>
  </si>
  <si>
    <t>Aciditée"A"</t>
  </si>
  <si>
    <t>Al2-O3/Si-O2=</t>
  </si>
  <si>
    <t>Si-O2/Al2-O3</t>
  </si>
  <si>
    <t>%ponderal alumine</t>
  </si>
  <si>
    <t>Fondants</t>
  </si>
  <si>
    <t>%Li2-O</t>
  </si>
  <si>
    <t>fondant</t>
  </si>
  <si>
    <t>%Ba-O</t>
  </si>
  <si>
    <t>refractaire puis fondant</t>
  </si>
  <si>
    <t>945-1050</t>
  </si>
  <si>
    <t xml:space="preserve"> alcalines</t>
  </si>
  <si>
    <t>carbonate de Magnésium</t>
  </si>
  <si>
    <t>P2-O5</t>
  </si>
  <si>
    <t>Couleurs</t>
  </si>
  <si>
    <t>Fe-O3</t>
  </si>
  <si>
    <t>%Fe</t>
  </si>
  <si>
    <t>marron</t>
  </si>
  <si>
    <t>Ti-O2</t>
  </si>
  <si>
    <t>%Ti</t>
  </si>
  <si>
    <t>bleu ciel</t>
  </si>
  <si>
    <t>Borax</t>
  </si>
  <si>
    <t>%chr</t>
  </si>
  <si>
    <t>vert</t>
  </si>
  <si>
    <t xml:space="preserve">argile st flour </t>
  </si>
  <si>
    <t>B2-O3</t>
  </si>
  <si>
    <t>borax</t>
  </si>
  <si>
    <t>%cob</t>
  </si>
  <si>
    <t>%cu</t>
  </si>
  <si>
    <t>Blancs</t>
  </si>
  <si>
    <t>%St</t>
  </si>
  <si>
    <t>opacifiant</t>
  </si>
  <si>
    <t>tres refractaire</t>
  </si>
  <si>
    <t>%Zn-O</t>
  </si>
  <si>
    <t>blanc</t>
  </si>
  <si>
    <t>fondant moyen</t>
  </si>
  <si>
    <t>Zr-O2</t>
  </si>
  <si>
    <t>%Zr</t>
  </si>
  <si>
    <t>neutre</t>
  </si>
  <si>
    <t xml:space="preserve">   </t>
  </si>
  <si>
    <t>Modifiée</t>
  </si>
  <si>
    <t>Initiale</t>
  </si>
  <si>
    <t>nom:</t>
  </si>
  <si>
    <t>ref:</t>
  </si>
  <si>
    <t>ALCALIS</t>
  </si>
  <si>
    <t>baisse</t>
  </si>
  <si>
    <t>hausse</t>
  </si>
  <si>
    <t>influence sur la fusion</t>
  </si>
  <si>
    <t>températures de fusion</t>
  </si>
  <si>
    <t>potasse</t>
  </si>
  <si>
    <t>soude</t>
  </si>
  <si>
    <t>calcium</t>
  </si>
  <si>
    <t>magnésie</t>
  </si>
  <si>
    <t>nom commun</t>
  </si>
  <si>
    <t xml:space="preserve">oxyde de potassium </t>
  </si>
  <si>
    <t>oxyde de sodium</t>
  </si>
  <si>
    <t>oxyde de lithium</t>
  </si>
  <si>
    <t>oxyde de calcium</t>
  </si>
  <si>
    <t>oxyde de magnesium</t>
  </si>
  <si>
    <t>oxyde de plomb</t>
  </si>
  <si>
    <t>oxyde de stontium</t>
  </si>
  <si>
    <t>oxyde de baryum</t>
  </si>
  <si>
    <t>anhydride bore</t>
  </si>
  <si>
    <t>dioxyde de silicium</t>
  </si>
  <si>
    <t>oxyde de zirconium</t>
  </si>
  <si>
    <t>oxyde de titane</t>
  </si>
  <si>
    <t>oxyde de fer</t>
  </si>
  <si>
    <t>oxyde de phosphore</t>
  </si>
  <si>
    <t>nouvelle glaçure</t>
  </si>
  <si>
    <t>PF</t>
  </si>
  <si>
    <t>K2-O</t>
  </si>
  <si>
    <t>Na2-O</t>
  </si>
  <si>
    <t>Li2-O</t>
  </si>
  <si>
    <t>Ca-O</t>
  </si>
  <si>
    <t>Mg-O</t>
  </si>
  <si>
    <t>Zn-O</t>
  </si>
  <si>
    <t>Pb-O</t>
  </si>
  <si>
    <t>Sr-O</t>
  </si>
  <si>
    <t>Ba-O</t>
  </si>
  <si>
    <t>Al2-O3</t>
  </si>
  <si>
    <t>Si-O2</t>
  </si>
  <si>
    <t>Fe2-O3</t>
  </si>
  <si>
    <t>verif100%</t>
  </si>
  <si>
    <t>%ponderal/100</t>
  </si>
  <si>
    <t>carbonate de Magnesium</t>
  </si>
  <si>
    <t>carbonate de magnesium</t>
  </si>
  <si>
    <t>nous ne tenons pas compte dans nos calculs des materiaux en bleu, leur faîble pourcentage et leur constitution ne jouant pas dans la classification de l'email</t>
  </si>
  <si>
    <t>%ponderal avec PF</t>
  </si>
  <si>
    <t>%ponderal reel</t>
  </si>
  <si>
    <t>%ponderal</t>
  </si>
  <si>
    <t>1135-1180</t>
  </si>
  <si>
    <t>no=</t>
  </si>
  <si>
    <t>%pondéral</t>
  </si>
  <si>
    <t>fraction molaire</t>
  </si>
  <si>
    <t>R-O</t>
  </si>
  <si>
    <t>fondants</t>
  </si>
  <si>
    <t>Si-O2/10</t>
  </si>
  <si>
    <t>R-O3</t>
  </si>
  <si>
    <t>%molaire</t>
  </si>
  <si>
    <t>somme % molaire</t>
  </si>
  <si>
    <t>NOM</t>
  </si>
  <si>
    <t>NUMDIAG</t>
  </si>
  <si>
    <t>KN</t>
  </si>
  <si>
    <t>CA</t>
  </si>
  <si>
    <t>MG</t>
  </si>
  <si>
    <t>TOTAL</t>
  </si>
  <si>
    <t>oxydes basiques</t>
  </si>
  <si>
    <t>S</t>
  </si>
  <si>
    <t>E</t>
  </si>
  <si>
    <t>F</t>
  </si>
  <si>
    <t>N</t>
  </si>
  <si>
    <t>D</t>
  </si>
  <si>
    <t>T</t>
  </si>
  <si>
    <t>Vitrifiant</t>
  </si>
  <si>
    <t>G</t>
  </si>
  <si>
    <t>formule unite de Seger U de mole</t>
  </si>
  <si>
    <t>PbO</t>
  </si>
  <si>
    <t>ZnO</t>
  </si>
  <si>
    <t>BaO</t>
  </si>
  <si>
    <t>,1..,5</t>
  </si>
  <si>
    <t>15max</t>
  </si>
  <si>
    <t>somme cumulee</t>
  </si>
  <si>
    <t>Si/10</t>
  </si>
  <si>
    <t>1,5min</t>
  </si>
  <si>
    <t>masse molaire g</t>
  </si>
  <si>
    <t>produit</t>
  </si>
  <si>
    <t>fraction massique</t>
  </si>
  <si>
    <t>ACIDITE"A"</t>
  </si>
  <si>
    <t>Acidité"A"</t>
  </si>
  <si>
    <t>Al2-O3/Si-O2</t>
  </si>
  <si>
    <t>Alumine</t>
  </si>
  <si>
    <t>somme des acides</t>
  </si>
  <si>
    <t>somme des basiques</t>
  </si>
  <si>
    <t>5 celadon</t>
  </si>
  <si>
    <t>0,70 à 0,80</t>
  </si>
  <si>
    <t>farineux</t>
  </si>
  <si>
    <t>6 bleu de fer</t>
  </si>
  <si>
    <t>0,80 à1,45</t>
  </si>
  <si>
    <t>mat</t>
  </si>
  <si>
    <t>14 bleu cobalt</t>
  </si>
  <si>
    <t>1,45 à 1,90</t>
  </si>
  <si>
    <t>brillant possible</t>
  </si>
  <si>
    <t>1Noir</t>
  </si>
  <si>
    <t>1,90 à 2,00</t>
  </si>
  <si>
    <t xml:space="preserve">brillant </t>
  </si>
  <si>
    <t>7 noir de fer</t>
  </si>
  <si>
    <t>2,00 à 2,30</t>
  </si>
  <si>
    <t>brillant sur</t>
  </si>
  <si>
    <t>8 blanc au zircon</t>
  </si>
  <si>
    <t>2,30 à 2,50</t>
  </si>
  <si>
    <t>brillant</t>
  </si>
  <si>
    <t>11 rose ou vert</t>
  </si>
  <si>
    <t>2,50 à 20,90</t>
  </si>
  <si>
    <t>9 blanc stannifère</t>
  </si>
  <si>
    <t>au dela 2,90</t>
  </si>
  <si>
    <t>devitrification</t>
  </si>
  <si>
    <t>10 ivoire satiné</t>
  </si>
  <si>
    <t>5,01  goutte d'huile</t>
  </si>
  <si>
    <t>31 bla cireux</t>
  </si>
  <si>
    <t>courant</t>
  </si>
  <si>
    <t>entre 0,125 et 0,10</t>
  </si>
  <si>
    <t>&gt;  0,067</t>
  </si>
  <si>
    <t>32 bla cireux</t>
  </si>
  <si>
    <t>optimum</t>
  </si>
  <si>
    <t>optimum entre 0,10 et 0,087</t>
  </si>
  <si>
    <t>au dela de 0,067 devitrification</t>
  </si>
  <si>
    <t>&gt;21 agent matant</t>
  </si>
  <si>
    <t>38 bla cireux</t>
  </si>
  <si>
    <t>39 bla cireux</t>
  </si>
  <si>
    <t>43 g huile</t>
  </si>
  <si>
    <t>45 bla cireux</t>
  </si>
  <si>
    <t>48 g huile</t>
  </si>
  <si>
    <t>49 g huile</t>
  </si>
  <si>
    <t>53 g huile</t>
  </si>
  <si>
    <t>ooooo</t>
  </si>
  <si>
    <t>55 shino</t>
  </si>
  <si>
    <t>56 shino</t>
  </si>
  <si>
    <t>57 shino</t>
  </si>
  <si>
    <t>58 shino</t>
  </si>
  <si>
    <t>59 shino</t>
  </si>
  <si>
    <t>60 shino</t>
  </si>
  <si>
    <t>n°graphique</t>
  </si>
  <si>
    <t>13base trans</t>
  </si>
  <si>
    <t>indian red 31</t>
  </si>
  <si>
    <t>xx</t>
  </si>
  <si>
    <t>mm 24</t>
  </si>
  <si>
    <t>23 mmi</t>
  </si>
  <si>
    <t>19*</t>
  </si>
  <si>
    <t>jo3b</t>
  </si>
  <si>
    <t>ie red 37</t>
  </si>
  <si>
    <t>av1</t>
  </si>
  <si>
    <t>av2</t>
  </si>
  <si>
    <t>2tenmokkou</t>
  </si>
  <si>
    <t>jo3c</t>
  </si>
  <si>
    <t>jo3a</t>
  </si>
  <si>
    <t>gu goutte d'huile</t>
  </si>
  <si>
    <t>gris blanc 3</t>
  </si>
  <si>
    <t>gris blanc 2</t>
  </si>
  <si>
    <t>fondants basiques</t>
  </si>
  <si>
    <t>R2-o</t>
  </si>
  <si>
    <t>oxydes de type R-O</t>
  </si>
  <si>
    <t>R2-O3</t>
  </si>
  <si>
    <t>R-O2</t>
  </si>
  <si>
    <t>neutre refractaires</t>
  </si>
  <si>
    <t>alcalis</t>
  </si>
  <si>
    <t>acide vitrifiants</t>
  </si>
  <si>
    <t>oxyde de potassium</t>
  </si>
  <si>
    <t xml:space="preserve">oxydes  </t>
  </si>
  <si>
    <t>K2O</t>
  </si>
  <si>
    <t>Na2O</t>
  </si>
  <si>
    <t>SrO</t>
  </si>
  <si>
    <t>Li2O</t>
  </si>
  <si>
    <t>Al2O3</t>
  </si>
  <si>
    <t>B2O3</t>
  </si>
  <si>
    <t>FeO3</t>
  </si>
  <si>
    <t>ZrO2</t>
  </si>
  <si>
    <t>TiO2</t>
  </si>
  <si>
    <t>P2O5</t>
  </si>
  <si>
    <t>oxyses basiques</t>
  </si>
  <si>
    <t xml:space="preserve">formule de seger </t>
  </si>
</sst>
</file>

<file path=xl/styles.xml><?xml version="1.0" encoding="utf-8"?>
<styleSheet xmlns="http://schemas.openxmlformats.org/spreadsheetml/2006/main">
  <numFmts count="10">
    <numFmt numFmtId="164" formatCode="GENERAL"/>
    <numFmt numFmtId="165" formatCode="0.00"/>
    <numFmt numFmtId="166" formatCode="0"/>
    <numFmt numFmtId="167" formatCode="_-* #,##0.00\ _F_-;\-* #,##0.00\ _F_-;_-* \-??\ _F_-;_-@_-"/>
    <numFmt numFmtId="168" formatCode="0.00%"/>
    <numFmt numFmtId="169" formatCode="DD\-MMM"/>
    <numFmt numFmtId="170" formatCode="0.0"/>
    <numFmt numFmtId="171" formatCode="0.0000"/>
    <numFmt numFmtId="172" formatCode="_-* #,##0.0\ _F_-;\-* #,##0.0\ _F_-;_-* \-??\ _F_-;_-@_-"/>
    <numFmt numFmtId="173" formatCode="0.000"/>
  </numFmts>
  <fonts count="55">
    <font>
      <sz val="10"/>
      <name val="Arial"/>
      <family val="2"/>
    </font>
    <font>
      <b/>
      <sz val="10"/>
      <name val="Arial"/>
      <family val="2"/>
    </font>
    <font>
      <sz val="8"/>
      <name val="Arial"/>
      <family val="2"/>
    </font>
    <font>
      <sz val="6"/>
      <name val="Arial"/>
      <family val="2"/>
    </font>
    <font>
      <sz val="14"/>
      <name val="Arial"/>
      <family val="2"/>
    </font>
    <font>
      <b/>
      <sz val="11"/>
      <name val="Arial"/>
      <family val="2"/>
    </font>
    <font>
      <b/>
      <sz val="8"/>
      <color indexed="17"/>
      <name val="Arial"/>
      <family val="2"/>
    </font>
    <font>
      <b/>
      <sz val="8"/>
      <color indexed="8"/>
      <name val="Times New Roman"/>
      <family val="1"/>
    </font>
    <font>
      <sz val="10"/>
      <color indexed="10"/>
      <name val="Arial"/>
      <family val="2"/>
    </font>
    <font>
      <sz val="8"/>
      <color indexed="17"/>
      <name val="Arial"/>
      <family val="2"/>
    </font>
    <font>
      <b/>
      <sz val="8"/>
      <name val="Arial"/>
      <family val="2"/>
    </font>
    <font>
      <sz val="8"/>
      <color indexed="10"/>
      <name val="Arial"/>
      <family val="2"/>
    </font>
    <font>
      <sz val="8"/>
      <color indexed="12"/>
      <name val="Arial"/>
      <family val="2"/>
    </font>
    <font>
      <sz val="9"/>
      <color indexed="10"/>
      <name val="Arial"/>
      <family val="2"/>
    </font>
    <font>
      <sz val="9"/>
      <name val="Arial"/>
      <family val="2"/>
    </font>
    <font>
      <sz val="14"/>
      <color indexed="10"/>
      <name val="Arial"/>
      <family val="2"/>
    </font>
    <font>
      <b/>
      <sz val="8"/>
      <color indexed="10"/>
      <name val="Arial"/>
      <family val="2"/>
    </font>
    <font>
      <sz val="10"/>
      <color indexed="48"/>
      <name val="Arial"/>
      <family val="2"/>
    </font>
    <font>
      <b/>
      <sz val="8"/>
      <color indexed="48"/>
      <name val="Arial"/>
      <family val="2"/>
    </font>
    <font>
      <sz val="8"/>
      <color indexed="48"/>
      <name val="Arial"/>
      <family val="2"/>
    </font>
    <font>
      <b/>
      <sz val="14"/>
      <name val="Arial"/>
      <family val="2"/>
    </font>
    <font>
      <b/>
      <sz val="20"/>
      <name val="Arial"/>
      <family val="2"/>
    </font>
    <font>
      <b/>
      <sz val="12"/>
      <name val="Arial"/>
      <family val="2"/>
    </font>
    <font>
      <sz val="12"/>
      <name val="Arial"/>
      <family val="2"/>
    </font>
    <font>
      <sz val="11"/>
      <name val="Arial"/>
      <family val="2"/>
    </font>
    <font>
      <sz val="6"/>
      <color indexed="8"/>
      <name val="Arial"/>
      <family val="2"/>
    </font>
    <font>
      <sz val="4"/>
      <color indexed="8"/>
      <name val="Arial"/>
      <family val="2"/>
    </font>
    <font>
      <sz val="7"/>
      <color indexed="8"/>
      <name val="Arial"/>
      <family val="2"/>
    </font>
    <font>
      <sz val="2.8"/>
      <color indexed="8"/>
      <name val="Arial"/>
      <family val="2"/>
    </font>
    <font>
      <sz val="10"/>
      <color indexed="57"/>
      <name val="Arial"/>
      <family val="2"/>
    </font>
    <font>
      <sz val="72"/>
      <name val="Arial"/>
      <family val="2"/>
    </font>
    <font>
      <b/>
      <sz val="6"/>
      <name val="Arial"/>
      <family val="2"/>
    </font>
    <font>
      <sz val="8"/>
      <color indexed="57"/>
      <name val="Arial"/>
      <family val="2"/>
    </font>
    <font>
      <b/>
      <sz val="8"/>
      <color indexed="8"/>
      <name val="Arial"/>
      <family val="2"/>
    </font>
    <font>
      <sz val="8"/>
      <color indexed="16"/>
      <name val="Arial"/>
      <family val="2"/>
    </font>
    <font>
      <sz val="12"/>
      <name val="Times New Roman"/>
      <family val="1"/>
    </font>
    <font>
      <sz val="8"/>
      <color indexed="8"/>
      <name val="Times New Roman"/>
      <family val="1"/>
    </font>
    <font>
      <sz val="8"/>
      <color indexed="8"/>
      <name val="Arial"/>
      <family val="2"/>
    </font>
    <font>
      <sz val="6"/>
      <color indexed="17"/>
      <name val="Arial"/>
      <family val="2"/>
    </font>
    <font>
      <sz val="6"/>
      <color indexed="16"/>
      <name val="Arial"/>
      <family val="2"/>
    </font>
    <font>
      <sz val="8"/>
      <color indexed="11"/>
      <name val="Arial"/>
      <family val="2"/>
    </font>
    <font>
      <b/>
      <sz val="8"/>
      <color indexed="57"/>
      <name val="Arial"/>
      <family val="2"/>
    </font>
    <font>
      <sz val="6"/>
      <color indexed="12"/>
      <name val="Arial"/>
      <family val="2"/>
    </font>
    <font>
      <sz val="6"/>
      <color indexed="10"/>
      <name val="Arial"/>
      <family val="2"/>
    </font>
    <font>
      <sz val="6"/>
      <color indexed="11"/>
      <name val="Arial"/>
      <family val="2"/>
    </font>
    <font>
      <sz val="6"/>
      <color indexed="48"/>
      <name val="Arial"/>
      <family val="2"/>
    </font>
    <font>
      <sz val="5"/>
      <color indexed="8"/>
      <name val="Arial"/>
      <family val="2"/>
    </font>
    <font>
      <sz val="3"/>
      <color indexed="8"/>
      <name val="Arial"/>
      <family val="2"/>
    </font>
    <font>
      <sz val="4.8"/>
      <color indexed="8"/>
      <name val="Arial"/>
      <family val="2"/>
    </font>
    <font>
      <sz val="3.5"/>
      <color indexed="8"/>
      <name val="Arial"/>
      <family val="2"/>
    </font>
    <font>
      <sz val="3.8"/>
      <color indexed="8"/>
      <name val="Arial"/>
      <family val="2"/>
    </font>
    <font>
      <sz val="10"/>
      <color indexed="12"/>
      <name val="Arial"/>
      <family val="2"/>
    </font>
    <font>
      <sz val="18"/>
      <name val="Arial"/>
      <family val="2"/>
    </font>
    <font>
      <sz val="10"/>
      <color indexed="52"/>
      <name val="Arial"/>
      <family val="2"/>
    </font>
    <font>
      <sz val="10"/>
      <color indexed="8"/>
      <name val="Arial"/>
      <family val="2"/>
    </font>
  </fonts>
  <fills count="1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indexed="50"/>
        <bgColor indexed="64"/>
      </patternFill>
    </fill>
    <fill>
      <patternFill patternType="solid">
        <fgColor indexed="31"/>
        <bgColor indexed="64"/>
      </patternFill>
    </fill>
    <fill>
      <patternFill patternType="solid">
        <fgColor indexed="26"/>
        <bgColor indexed="64"/>
      </patternFill>
    </fill>
    <fill>
      <patternFill patternType="solid">
        <fgColor indexed="14"/>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12"/>
        <bgColor indexed="64"/>
      </patternFill>
    </fill>
    <fill>
      <patternFill patternType="solid">
        <fgColor indexed="10"/>
        <bgColor indexed="64"/>
      </patternFill>
    </fill>
    <fill>
      <patternFill patternType="solid">
        <fgColor indexed="63"/>
        <bgColor indexed="64"/>
      </patternFill>
    </fill>
    <fill>
      <patternFill patternType="solid">
        <fgColor indexed="51"/>
        <bgColor indexed="64"/>
      </patternFill>
    </fill>
    <fill>
      <patternFill patternType="solid">
        <fgColor indexed="15"/>
        <bgColor indexed="64"/>
      </patternFill>
    </fill>
  </fills>
  <borders count="42">
    <border>
      <left/>
      <right/>
      <top/>
      <bottom/>
      <diagonal/>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medium">
        <color indexed="8"/>
      </top>
      <bottom>
        <color indexed="63"/>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medium">
        <color indexed="8"/>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01">
    <xf numFmtId="164" fontId="0" fillId="0" borderId="0" xfId="0" applyAlignment="1">
      <alignment/>
    </xf>
    <xf numFmtId="165" fontId="0" fillId="0" borderId="0" xfId="0" applyNumberFormat="1" applyAlignment="1">
      <alignment/>
    </xf>
    <xf numFmtId="165" fontId="0" fillId="0" borderId="0" xfId="0" applyNumberFormat="1" applyAlignment="1">
      <alignment horizontal="left"/>
    </xf>
    <xf numFmtId="164" fontId="0" fillId="0" borderId="0" xfId="0" applyNumberFormat="1" applyAlignment="1">
      <alignment/>
    </xf>
    <xf numFmtId="166" fontId="0" fillId="0" borderId="0" xfId="0" applyNumberFormat="1" applyAlignment="1">
      <alignment/>
    </xf>
    <xf numFmtId="164" fontId="1" fillId="0" borderId="0" xfId="0" applyFont="1" applyBorder="1" applyAlignment="1">
      <alignment/>
    </xf>
    <xf numFmtId="166" fontId="2" fillId="0" borderId="1" xfId="0" applyNumberFormat="1" applyFont="1" applyBorder="1" applyAlignment="1">
      <alignment vertical="center" textRotation="90"/>
    </xf>
    <xf numFmtId="164" fontId="2" fillId="0" borderId="2" xfId="0" applyFont="1" applyBorder="1" applyAlignment="1">
      <alignment textRotation="90"/>
    </xf>
    <xf numFmtId="164" fontId="0" fillId="0" borderId="0" xfId="0" applyFont="1" applyBorder="1" applyAlignment="1">
      <alignment/>
    </xf>
    <xf numFmtId="166" fontId="2" fillId="0" borderId="2" xfId="0" applyNumberFormat="1" applyFont="1" applyBorder="1" applyAlignment="1">
      <alignment vertical="center" textRotation="90"/>
    </xf>
    <xf numFmtId="164" fontId="2" fillId="0" borderId="1" xfId="0" applyFont="1" applyBorder="1" applyAlignment="1">
      <alignment textRotation="90"/>
    </xf>
    <xf numFmtId="164" fontId="2" fillId="0" borderId="1" xfId="0" applyFont="1" applyBorder="1" applyAlignment="1">
      <alignment vertical="center" textRotation="90"/>
    </xf>
    <xf numFmtId="164" fontId="2" fillId="0" borderId="2" xfId="0" applyFont="1" applyBorder="1" applyAlignment="1">
      <alignment vertical="center" textRotation="90"/>
    </xf>
    <xf numFmtId="164" fontId="2" fillId="0" borderId="1" xfId="0" applyFont="1" applyFill="1" applyBorder="1" applyAlignment="1">
      <alignment textRotation="90"/>
    </xf>
    <xf numFmtId="164" fontId="3" fillId="0" borderId="1" xfId="0" applyFont="1" applyBorder="1" applyAlignment="1">
      <alignment vertical="center" textRotation="90"/>
    </xf>
    <xf numFmtId="166" fontId="2" fillId="0" borderId="1" xfId="0" applyNumberFormat="1" applyFont="1" applyFill="1" applyBorder="1" applyAlignment="1">
      <alignment vertical="center" textRotation="90"/>
    </xf>
    <xf numFmtId="166" fontId="2" fillId="0" borderId="2" xfId="0" applyNumberFormat="1" applyFont="1" applyFill="1" applyBorder="1" applyAlignment="1">
      <alignment vertical="center" textRotation="90"/>
    </xf>
    <xf numFmtId="164" fontId="0" fillId="0" borderId="0" xfId="0" applyBorder="1" applyAlignment="1">
      <alignment/>
    </xf>
    <xf numFmtId="166" fontId="4" fillId="0" borderId="3" xfId="0" applyNumberFormat="1" applyFont="1" applyBorder="1" applyAlignment="1">
      <alignment/>
    </xf>
    <xf numFmtId="164" fontId="0" fillId="0" borderId="4" xfId="0" applyBorder="1" applyAlignment="1">
      <alignment/>
    </xf>
    <xf numFmtId="166" fontId="4" fillId="0" borderId="4" xfId="0" applyNumberFormat="1" applyFont="1" applyBorder="1" applyAlignment="1">
      <alignment/>
    </xf>
    <xf numFmtId="164" fontId="2" fillId="0" borderId="3" xfId="0" applyFont="1" applyBorder="1" applyAlignment="1">
      <alignment/>
    </xf>
    <xf numFmtId="164" fontId="5" fillId="0" borderId="4"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5" fillId="0" borderId="3" xfId="0" applyFont="1" applyBorder="1" applyAlignment="1">
      <alignment/>
    </xf>
    <xf numFmtId="164" fontId="0" fillId="0" borderId="5" xfId="0" applyBorder="1" applyAlignment="1">
      <alignment/>
    </xf>
    <xf numFmtId="166" fontId="4" fillId="0" borderId="3" xfId="0" applyNumberFormat="1" applyFont="1" applyFill="1" applyBorder="1" applyAlignment="1">
      <alignment/>
    </xf>
    <xf numFmtId="166" fontId="4" fillId="0" borderId="4" xfId="0" applyNumberFormat="1" applyFont="1" applyFill="1" applyBorder="1" applyAlignment="1">
      <alignment/>
    </xf>
    <xf numFmtId="164" fontId="6" fillId="2" borderId="6" xfId="0" applyFont="1" applyFill="1" applyBorder="1" applyAlignment="1">
      <alignment/>
    </xf>
    <xf numFmtId="166" fontId="8" fillId="0" borderId="3" xfId="0" applyNumberFormat="1" applyFont="1" applyBorder="1" applyAlignment="1">
      <alignment/>
    </xf>
    <xf numFmtId="166" fontId="1" fillId="0" borderId="4" xfId="15" applyNumberFormat="1" applyFont="1" applyFill="1" applyBorder="1" applyAlignment="1" applyProtection="1">
      <alignment horizontal="left"/>
      <protection/>
    </xf>
    <xf numFmtId="164" fontId="8" fillId="0" borderId="3" xfId="0" applyFont="1" applyFill="1" applyBorder="1" applyAlignment="1">
      <alignment/>
    </xf>
    <xf numFmtId="164" fontId="8" fillId="0" borderId="3" xfId="0" applyFont="1" applyBorder="1" applyAlignment="1">
      <alignment/>
    </xf>
    <xf numFmtId="166" fontId="8" fillId="0" borderId="3" xfId="0" applyNumberFormat="1" applyFont="1" applyFill="1" applyBorder="1" applyAlignment="1">
      <alignment/>
    </xf>
    <xf numFmtId="164" fontId="9" fillId="2" borderId="7" xfId="0" applyFont="1" applyFill="1" applyBorder="1" applyAlignment="1">
      <alignment/>
    </xf>
    <xf numFmtId="166" fontId="1" fillId="0" borderId="4" xfId="0" applyNumberFormat="1" applyFont="1" applyBorder="1" applyAlignment="1">
      <alignment horizontal="left"/>
    </xf>
    <xf numFmtId="164" fontId="0" fillId="0" borderId="0" xfId="0" applyFont="1" applyFill="1" applyBorder="1" applyAlignment="1">
      <alignment/>
    </xf>
    <xf numFmtId="166" fontId="0" fillId="0" borderId="4" xfId="0" applyNumberFormat="1" applyBorder="1" applyAlignment="1">
      <alignment/>
    </xf>
    <xf numFmtId="164" fontId="10" fillId="2" borderId="7" xfId="0" applyFont="1" applyFill="1" applyBorder="1" applyAlignment="1">
      <alignment/>
    </xf>
    <xf numFmtId="164" fontId="2" fillId="2" borderId="7" xfId="0" applyFont="1" applyFill="1" applyBorder="1" applyAlignment="1">
      <alignment/>
    </xf>
    <xf numFmtId="164" fontId="11" fillId="2" borderId="7" xfId="0" applyFont="1" applyFill="1" applyBorder="1" applyAlignment="1">
      <alignment/>
    </xf>
    <xf numFmtId="164" fontId="2" fillId="2" borderId="0" xfId="0" applyFont="1" applyFill="1" applyBorder="1" applyAlignment="1">
      <alignment/>
    </xf>
    <xf numFmtId="164" fontId="2" fillId="0" borderId="0" xfId="0" applyFont="1" applyAlignment="1">
      <alignment/>
    </xf>
    <xf numFmtId="166" fontId="8" fillId="3" borderId="3" xfId="0" applyNumberFormat="1" applyFont="1" applyFill="1" applyBorder="1" applyAlignment="1">
      <alignment/>
    </xf>
    <xf numFmtId="164" fontId="0" fillId="0" borderId="3" xfId="0" applyBorder="1" applyAlignment="1">
      <alignment/>
    </xf>
    <xf numFmtId="166" fontId="0" fillId="0" borderId="3" xfId="0" applyNumberFormat="1" applyBorder="1" applyAlignment="1">
      <alignment/>
    </xf>
    <xf numFmtId="164" fontId="8" fillId="3" borderId="3" xfId="0" applyFont="1" applyFill="1" applyBorder="1" applyAlignment="1">
      <alignment/>
    </xf>
    <xf numFmtId="164" fontId="0" fillId="2" borderId="8" xfId="0" applyFont="1" applyFill="1" applyBorder="1" applyAlignment="1">
      <alignment/>
    </xf>
    <xf numFmtId="166" fontId="0" fillId="0" borderId="3" xfId="0" applyNumberFormat="1" applyFill="1" applyBorder="1" applyAlignment="1">
      <alignment/>
    </xf>
    <xf numFmtId="164" fontId="12" fillId="2" borderId="7" xfId="0" applyFont="1" applyFill="1" applyBorder="1" applyAlignment="1">
      <alignment/>
    </xf>
    <xf numFmtId="166" fontId="1" fillId="0" borderId="4" xfId="0" applyNumberFormat="1" applyFont="1" applyBorder="1" applyAlignment="1">
      <alignment/>
    </xf>
    <xf numFmtId="166" fontId="1" fillId="0" borderId="4" xfId="0" applyNumberFormat="1" applyFont="1" applyFill="1" applyBorder="1" applyAlignment="1">
      <alignment/>
    </xf>
    <xf numFmtId="166" fontId="1" fillId="0" borderId="4" xfId="0" applyNumberFormat="1" applyFont="1" applyFill="1" applyBorder="1" applyAlignment="1">
      <alignment horizontal="left"/>
    </xf>
    <xf numFmtId="166" fontId="0" fillId="0" borderId="4" xfId="0" applyNumberFormat="1" applyBorder="1" applyAlignment="1">
      <alignment horizontal="left"/>
    </xf>
    <xf numFmtId="166" fontId="0" fillId="0" borderId="4" xfId="0" applyNumberFormat="1" applyFill="1" applyBorder="1" applyAlignment="1">
      <alignment/>
    </xf>
    <xf numFmtId="164" fontId="0" fillId="0" borderId="4" xfId="0" applyFont="1" applyFill="1" applyBorder="1" applyAlignment="1">
      <alignment/>
    </xf>
    <xf numFmtId="166" fontId="0" fillId="0" borderId="9" xfId="0" applyNumberFormat="1" applyBorder="1" applyAlignment="1">
      <alignment/>
    </xf>
    <xf numFmtId="164" fontId="0" fillId="0" borderId="10" xfId="0" applyFill="1" applyBorder="1" applyAlignment="1">
      <alignment/>
    </xf>
    <xf numFmtId="166" fontId="0" fillId="0" borderId="10" xfId="0" applyNumberFormat="1" applyBorder="1" applyAlignment="1">
      <alignment/>
    </xf>
    <xf numFmtId="164" fontId="0" fillId="0" borderId="9" xfId="0" applyBorder="1" applyAlignment="1">
      <alignment/>
    </xf>
    <xf numFmtId="164" fontId="0" fillId="0" borderId="10" xfId="0" applyBorder="1" applyAlignment="1">
      <alignment/>
    </xf>
    <xf numFmtId="166" fontId="1" fillId="0" borderId="4" xfId="15" applyNumberFormat="1" applyFont="1" applyFill="1" applyBorder="1" applyAlignment="1" applyProtection="1">
      <alignment/>
      <protection/>
    </xf>
    <xf numFmtId="166" fontId="2" fillId="0" borderId="1" xfId="0" applyNumberFormat="1" applyFont="1" applyBorder="1" applyAlignment="1">
      <alignment horizontal="center" vertical="center" textRotation="90"/>
    </xf>
    <xf numFmtId="166" fontId="2" fillId="0" borderId="0" xfId="0" applyNumberFormat="1" applyFont="1" applyBorder="1" applyAlignment="1">
      <alignment horizontal="center" vertical="center" textRotation="90"/>
    </xf>
    <xf numFmtId="166" fontId="2" fillId="0" borderId="0" xfId="0" applyNumberFormat="1" applyFont="1" applyBorder="1" applyAlignment="1">
      <alignment vertical="center" textRotation="90"/>
    </xf>
    <xf numFmtId="166" fontId="4" fillId="0" borderId="0" xfId="0" applyNumberFormat="1" applyFont="1" applyBorder="1" applyAlignment="1">
      <alignment/>
    </xf>
    <xf numFmtId="166" fontId="8" fillId="0" borderId="0" xfId="0" applyNumberFormat="1" applyFont="1" applyBorder="1" applyAlignment="1">
      <alignment/>
    </xf>
    <xf numFmtId="166" fontId="1" fillId="0" borderId="0" xfId="15" applyNumberFormat="1" applyFont="1" applyFill="1" applyBorder="1" applyAlignment="1" applyProtection="1">
      <alignment horizontal="left"/>
      <protection/>
    </xf>
    <xf numFmtId="168" fontId="0" fillId="0" borderId="0" xfId="0" applyNumberFormat="1" applyAlignment="1">
      <alignment/>
    </xf>
    <xf numFmtId="166" fontId="0" fillId="0" borderId="0" xfId="0" applyNumberFormat="1" applyBorder="1" applyAlignment="1">
      <alignment/>
    </xf>
    <xf numFmtId="166" fontId="1" fillId="0" borderId="0" xfId="0" applyNumberFormat="1" applyFont="1" applyBorder="1" applyAlignment="1">
      <alignment/>
    </xf>
    <xf numFmtId="164" fontId="0" fillId="0" borderId="0" xfId="0" applyBorder="1" applyAlignment="1">
      <alignment horizontal="center"/>
    </xf>
    <xf numFmtId="164" fontId="0" fillId="0" borderId="0" xfId="0" applyFill="1" applyBorder="1" applyAlignment="1">
      <alignment horizontal="center"/>
    </xf>
    <xf numFmtId="168" fontId="0" fillId="0" borderId="0" xfId="0" applyNumberFormat="1" applyFont="1" applyAlignment="1">
      <alignment horizontal="center"/>
    </xf>
    <xf numFmtId="164" fontId="0" fillId="0" borderId="0" xfId="0" applyAlignment="1">
      <alignment horizontal="center"/>
    </xf>
    <xf numFmtId="166" fontId="2" fillId="0" borderId="0" xfId="0" applyNumberFormat="1" applyFont="1" applyFill="1" applyBorder="1" applyAlignment="1">
      <alignment vertical="center" textRotation="90"/>
    </xf>
    <xf numFmtId="164" fontId="5" fillId="0" borderId="3" xfId="0" applyFont="1" applyBorder="1" applyAlignment="1">
      <alignment horizontal="left"/>
    </xf>
    <xf numFmtId="166" fontId="4" fillId="0" borderId="0" xfId="0" applyNumberFormat="1" applyFont="1" applyFill="1" applyBorder="1" applyAlignment="1">
      <alignment/>
    </xf>
    <xf numFmtId="166" fontId="10" fillId="0" borderId="4" xfId="15" applyNumberFormat="1" applyFont="1" applyFill="1" applyBorder="1" applyAlignment="1" applyProtection="1">
      <alignment horizontal="left"/>
      <protection/>
    </xf>
    <xf numFmtId="166" fontId="1" fillId="0" borderId="0" xfId="0" applyNumberFormat="1" applyFont="1" applyFill="1" applyBorder="1" applyAlignment="1">
      <alignment horizontal="left"/>
    </xf>
    <xf numFmtId="166" fontId="1" fillId="0" borderId="0" xfId="0" applyNumberFormat="1" applyFont="1" applyFill="1" applyBorder="1" applyAlignment="1">
      <alignment/>
    </xf>
    <xf numFmtId="166" fontId="0" fillId="0" borderId="0" xfId="0" applyNumberFormat="1" applyFill="1" applyBorder="1" applyAlignment="1">
      <alignment/>
    </xf>
    <xf numFmtId="166" fontId="1" fillId="4" borderId="11" xfId="0" applyNumberFormat="1" applyFont="1" applyFill="1" applyBorder="1" applyAlignment="1">
      <alignment/>
    </xf>
    <xf numFmtId="166" fontId="0" fillId="4" borderId="0" xfId="0" applyNumberFormat="1" applyFill="1" applyAlignment="1">
      <alignment/>
    </xf>
    <xf numFmtId="166" fontId="2" fillId="0" borderId="12" xfId="0" applyNumberFormat="1" applyFont="1" applyBorder="1" applyAlignment="1">
      <alignment vertical="center" textRotation="90"/>
    </xf>
    <xf numFmtId="164" fontId="2" fillId="0" borderId="12" xfId="0" applyFont="1" applyBorder="1" applyAlignment="1">
      <alignment textRotation="90"/>
    </xf>
    <xf numFmtId="164" fontId="2" fillId="0" borderId="0" xfId="0" applyFont="1" applyBorder="1" applyAlignment="1">
      <alignment textRotation="90"/>
    </xf>
    <xf numFmtId="166" fontId="2" fillId="0" borderId="12" xfId="0" applyNumberFormat="1" applyFont="1" applyFill="1" applyBorder="1" applyAlignment="1">
      <alignment vertical="center" textRotation="90"/>
    </xf>
    <xf numFmtId="164" fontId="2" fillId="0" borderId="12" xfId="0" applyFont="1" applyBorder="1" applyAlignment="1">
      <alignment vertical="center" textRotation="90"/>
    </xf>
    <xf numFmtId="164" fontId="0" fillId="0" borderId="2" xfId="0" applyBorder="1" applyAlignment="1">
      <alignment/>
    </xf>
    <xf numFmtId="164" fontId="2" fillId="0" borderId="12" xfId="0" applyFont="1" applyFill="1" applyBorder="1" applyAlignment="1">
      <alignment textRotation="90"/>
    </xf>
    <xf numFmtId="164" fontId="0" fillId="0" borderId="4" xfId="0" applyFont="1" applyBorder="1" applyAlignment="1">
      <alignment/>
    </xf>
    <xf numFmtId="166" fontId="0" fillId="0" borderId="0" xfId="0" applyNumberFormat="1" applyFont="1" applyFill="1" applyBorder="1" applyAlignment="1">
      <alignment/>
    </xf>
    <xf numFmtId="164" fontId="4" fillId="0" borderId="0" xfId="0" applyFont="1" applyBorder="1" applyAlignment="1">
      <alignment/>
    </xf>
    <xf numFmtId="164" fontId="8" fillId="0" borderId="4" xfId="0" applyFont="1" applyBorder="1" applyAlignment="1">
      <alignment/>
    </xf>
    <xf numFmtId="164" fontId="8" fillId="0" borderId="0" xfId="0" applyFont="1" applyBorder="1" applyAlignment="1">
      <alignment/>
    </xf>
    <xf numFmtId="164" fontId="0" fillId="0" borderId="13" xfId="0" applyBorder="1" applyAlignment="1">
      <alignment/>
    </xf>
    <xf numFmtId="164" fontId="8" fillId="0" borderId="4" xfId="0" applyFont="1" applyFill="1" applyBorder="1" applyAlignment="1">
      <alignment/>
    </xf>
    <xf numFmtId="164" fontId="5" fillId="0" borderId="0" xfId="0" applyFont="1" applyBorder="1" applyAlignment="1">
      <alignment/>
    </xf>
    <xf numFmtId="164" fontId="2" fillId="0" borderId="0" xfId="0" applyFont="1" applyBorder="1" applyAlignment="1">
      <alignment/>
    </xf>
    <xf numFmtId="164" fontId="13" fillId="0" borderId="4" xfId="0" applyFont="1" applyBorder="1" applyAlignment="1">
      <alignment/>
    </xf>
    <xf numFmtId="166" fontId="2" fillId="0" borderId="0" xfId="0" applyNumberFormat="1" applyFont="1" applyBorder="1" applyAlignment="1">
      <alignment/>
    </xf>
    <xf numFmtId="166" fontId="2" fillId="0" borderId="3" xfId="0" applyNumberFormat="1" applyFont="1" applyBorder="1" applyAlignment="1">
      <alignment/>
    </xf>
    <xf numFmtId="166" fontId="14" fillId="0" borderId="3" xfId="0" applyNumberFormat="1" applyFont="1" applyBorder="1" applyAlignment="1">
      <alignment/>
    </xf>
    <xf numFmtId="164" fontId="14" fillId="0" borderId="0" xfId="0" applyFont="1" applyBorder="1" applyAlignment="1">
      <alignment/>
    </xf>
    <xf numFmtId="166" fontId="0" fillId="0" borderId="3" xfId="0" applyNumberFormat="1" applyFont="1" applyBorder="1" applyAlignment="1">
      <alignment/>
    </xf>
    <xf numFmtId="164" fontId="14" fillId="0" borderId="4" xfId="0" applyFont="1" applyBorder="1" applyAlignment="1">
      <alignment/>
    </xf>
    <xf numFmtId="164" fontId="13" fillId="0" borderId="0" xfId="0" applyFont="1" applyBorder="1" applyAlignment="1">
      <alignment/>
    </xf>
    <xf numFmtId="166" fontId="15" fillId="0" borderId="0" xfId="0" applyNumberFormat="1" applyFont="1" applyFill="1" applyBorder="1" applyAlignment="1">
      <alignment/>
    </xf>
    <xf numFmtId="166" fontId="10" fillId="0" borderId="0" xfId="15" applyNumberFormat="1" applyFont="1" applyFill="1" applyBorder="1" applyAlignment="1" applyProtection="1">
      <alignment horizontal="left"/>
      <protection/>
    </xf>
    <xf numFmtId="164" fontId="6" fillId="2" borderId="14" xfId="0" applyFont="1" applyFill="1" applyBorder="1" applyAlignment="1">
      <alignment/>
    </xf>
    <xf numFmtId="166" fontId="8" fillId="0" borderId="0" xfId="0" applyNumberFormat="1" applyFont="1" applyFill="1" applyBorder="1" applyAlignment="1">
      <alignment/>
    </xf>
    <xf numFmtId="166" fontId="16" fillId="0" borderId="3" xfId="15" applyNumberFormat="1" applyFont="1" applyFill="1" applyBorder="1" applyAlignment="1" applyProtection="1">
      <alignment horizontal="center"/>
      <protection/>
    </xf>
    <xf numFmtId="164" fontId="6" fillId="2" borderId="0" xfId="0" applyFont="1" applyFill="1" applyBorder="1" applyAlignment="1">
      <alignment/>
    </xf>
    <xf numFmtId="164" fontId="9" fillId="2" borderId="0" xfId="0" applyFont="1" applyFill="1" applyBorder="1" applyAlignment="1">
      <alignment/>
    </xf>
    <xf numFmtId="164" fontId="10" fillId="2" borderId="0" xfId="0" applyFont="1" applyFill="1" applyBorder="1" applyAlignment="1">
      <alignment/>
    </xf>
    <xf numFmtId="164" fontId="8" fillId="0" borderId="0" xfId="0" applyFont="1" applyFill="1" applyBorder="1" applyAlignment="1">
      <alignment/>
    </xf>
    <xf numFmtId="166" fontId="17" fillId="0" borderId="3" xfId="0" applyNumberFormat="1" applyFont="1" applyBorder="1" applyAlignment="1">
      <alignment/>
    </xf>
    <xf numFmtId="166" fontId="18" fillId="0" borderId="4" xfId="15" applyNumberFormat="1" applyFont="1" applyFill="1" applyBorder="1" applyAlignment="1" applyProtection="1">
      <alignment horizontal="left"/>
      <protection/>
    </xf>
    <xf numFmtId="164" fontId="17" fillId="0" borderId="0" xfId="0" applyFont="1" applyAlignment="1">
      <alignment/>
    </xf>
    <xf numFmtId="164" fontId="19" fillId="2" borderId="7" xfId="0" applyFont="1" applyFill="1" applyBorder="1" applyAlignment="1">
      <alignment/>
    </xf>
    <xf numFmtId="166" fontId="17" fillId="0" borderId="0" xfId="0" applyNumberFormat="1" applyFont="1" applyBorder="1" applyAlignment="1">
      <alignment/>
    </xf>
    <xf numFmtId="166" fontId="18" fillId="0" borderId="0" xfId="15" applyNumberFormat="1" applyFont="1" applyFill="1" applyBorder="1" applyAlignment="1" applyProtection="1">
      <alignment horizontal="left"/>
      <protection/>
    </xf>
    <xf numFmtId="164" fontId="19" fillId="2" borderId="0" xfId="0" applyFont="1" applyFill="1" applyBorder="1" applyAlignment="1">
      <alignment/>
    </xf>
    <xf numFmtId="166" fontId="17" fillId="0" borderId="0" xfId="0" applyNumberFormat="1" applyFont="1" applyFill="1" applyBorder="1" applyAlignment="1">
      <alignment/>
    </xf>
    <xf numFmtId="164" fontId="17" fillId="0" borderId="0" xfId="0" applyFont="1" applyBorder="1" applyAlignment="1">
      <alignment/>
    </xf>
    <xf numFmtId="164" fontId="17" fillId="0" borderId="3" xfId="0" applyFont="1" applyBorder="1" applyAlignment="1">
      <alignment/>
    </xf>
    <xf numFmtId="166" fontId="18" fillId="0" borderId="3" xfId="15" applyNumberFormat="1" applyFont="1" applyFill="1" applyBorder="1" applyAlignment="1" applyProtection="1">
      <alignment horizontal="center"/>
      <protection/>
    </xf>
    <xf numFmtId="164" fontId="11" fillId="2" borderId="0" xfId="0" applyFont="1" applyFill="1" applyBorder="1" applyAlignment="1">
      <alignment/>
    </xf>
    <xf numFmtId="166" fontId="17" fillId="0" borderId="3" xfId="0" applyNumberFormat="1" applyFont="1" applyFill="1" applyBorder="1" applyAlignment="1">
      <alignment/>
    </xf>
    <xf numFmtId="164" fontId="12" fillId="2" borderId="0" xfId="0" applyFont="1" applyFill="1" applyBorder="1" applyAlignment="1">
      <alignment/>
    </xf>
    <xf numFmtId="166" fontId="1" fillId="4" borderId="15" xfId="0" applyNumberFormat="1" applyFont="1" applyFill="1" applyBorder="1" applyAlignment="1">
      <alignment/>
    </xf>
    <xf numFmtId="166" fontId="1" fillId="4" borderId="0" xfId="0" applyNumberFormat="1" applyFont="1" applyFill="1" applyBorder="1" applyAlignment="1">
      <alignment/>
    </xf>
    <xf numFmtId="166" fontId="1" fillId="4" borderId="16" xfId="0" applyNumberFormat="1" applyFont="1" applyFill="1" applyBorder="1" applyAlignment="1">
      <alignment/>
    </xf>
    <xf numFmtId="164" fontId="0" fillId="0" borderId="0" xfId="0" applyFill="1" applyAlignment="1">
      <alignment/>
    </xf>
    <xf numFmtId="169" fontId="0" fillId="0" borderId="4" xfId="0" applyNumberFormat="1" applyFont="1" applyFill="1" applyBorder="1" applyAlignment="1">
      <alignment/>
    </xf>
    <xf numFmtId="166" fontId="0" fillId="0" borderId="17" xfId="0" applyNumberFormat="1" applyBorder="1" applyAlignment="1">
      <alignment/>
    </xf>
    <xf numFmtId="164" fontId="0" fillId="0" borderId="17" xfId="0" applyBorder="1" applyAlignment="1">
      <alignment/>
    </xf>
    <xf numFmtId="164" fontId="0" fillId="0" borderId="17" xfId="0" applyFill="1" applyBorder="1" applyAlignment="1">
      <alignment/>
    </xf>
    <xf numFmtId="164" fontId="0" fillId="5" borderId="0" xfId="0" applyFill="1" applyAlignment="1">
      <alignment/>
    </xf>
    <xf numFmtId="164" fontId="0" fillId="6" borderId="0" xfId="0" applyFill="1" applyAlignment="1">
      <alignment/>
    </xf>
    <xf numFmtId="166" fontId="20" fillId="0" borderId="15" xfId="0" applyNumberFormat="1" applyFont="1" applyBorder="1" applyAlignment="1">
      <alignment horizontal="left"/>
    </xf>
    <xf numFmtId="164" fontId="0" fillId="0" borderId="18" xfId="0" applyBorder="1" applyAlignment="1">
      <alignment/>
    </xf>
    <xf numFmtId="165" fontId="0" fillId="0" borderId="16" xfId="0" applyNumberFormat="1" applyBorder="1" applyAlignment="1">
      <alignment horizontal="left"/>
    </xf>
    <xf numFmtId="164" fontId="3" fillId="0" borderId="0" xfId="0" applyFont="1" applyAlignment="1">
      <alignment/>
    </xf>
    <xf numFmtId="164" fontId="0" fillId="7" borderId="1" xfId="0" applyFont="1" applyFill="1" applyBorder="1" applyAlignment="1">
      <alignment horizontal="center"/>
    </xf>
    <xf numFmtId="164" fontId="0" fillId="7" borderId="12" xfId="0" applyFont="1" applyFill="1" applyBorder="1" applyAlignment="1">
      <alignment horizontal="center"/>
    </xf>
    <xf numFmtId="164" fontId="0" fillId="7" borderId="2" xfId="0" applyFont="1" applyFill="1" applyBorder="1" applyAlignment="1">
      <alignment horizontal="center"/>
    </xf>
    <xf numFmtId="164" fontId="0" fillId="0" borderId="0" xfId="0" applyNumberFormat="1" applyFont="1" applyFill="1" applyBorder="1" applyAlignment="1">
      <alignment/>
    </xf>
    <xf numFmtId="164" fontId="21" fillId="0" borderId="11" xfId="0" applyFont="1" applyBorder="1" applyAlignment="1">
      <alignment/>
    </xf>
    <xf numFmtId="164" fontId="3" fillId="8" borderId="1" xfId="0" applyFont="1" applyFill="1" applyBorder="1" applyAlignment="1">
      <alignment/>
    </xf>
    <xf numFmtId="164" fontId="3" fillId="8" borderId="2" xfId="0" applyFont="1" applyFill="1" applyBorder="1" applyAlignment="1">
      <alignment/>
    </xf>
    <xf numFmtId="164" fontId="3" fillId="0" borderId="0" xfId="0" applyFont="1" applyBorder="1" applyAlignment="1">
      <alignment/>
    </xf>
    <xf numFmtId="164" fontId="2" fillId="9" borderId="11" xfId="0" applyFont="1" applyFill="1" applyBorder="1" applyAlignment="1">
      <alignment horizontal="center" vertical="center"/>
    </xf>
    <xf numFmtId="165" fontId="0" fillId="7" borderId="9" xfId="0" applyNumberFormat="1" applyFill="1" applyBorder="1" applyAlignment="1">
      <alignment horizontal="center"/>
    </xf>
    <xf numFmtId="165" fontId="0" fillId="7" borderId="17" xfId="0" applyNumberFormat="1" applyFill="1" applyBorder="1" applyAlignment="1">
      <alignment horizontal="center"/>
    </xf>
    <xf numFmtId="165" fontId="0" fillId="7" borderId="10" xfId="0" applyNumberFormat="1" applyFill="1" applyBorder="1" applyAlignment="1">
      <alignment horizontal="center"/>
    </xf>
    <xf numFmtId="164" fontId="10" fillId="8" borderId="3" xfId="0" applyFont="1" applyFill="1" applyBorder="1" applyAlignment="1">
      <alignment/>
    </xf>
    <xf numFmtId="164" fontId="3" fillId="8" borderId="4" xfId="0" applyFont="1" applyFill="1" applyBorder="1" applyAlignment="1">
      <alignment/>
    </xf>
    <xf numFmtId="164" fontId="0" fillId="0" borderId="0" xfId="0" applyFont="1" applyAlignment="1">
      <alignment/>
    </xf>
    <xf numFmtId="164" fontId="3" fillId="8" borderId="3" xfId="0" applyFont="1" applyFill="1" applyBorder="1" applyAlignment="1">
      <alignment/>
    </xf>
    <xf numFmtId="166" fontId="2" fillId="0" borderId="3" xfId="0" applyNumberFormat="1" applyFont="1" applyBorder="1" applyAlignment="1">
      <alignment vertical="center" textRotation="90"/>
    </xf>
    <xf numFmtId="164" fontId="2" fillId="0" borderId="4" xfId="0" applyFont="1" applyBorder="1" applyAlignment="1">
      <alignment textRotation="90"/>
    </xf>
    <xf numFmtId="164" fontId="2" fillId="0" borderId="6" xfId="0" applyFont="1" applyBorder="1" applyAlignment="1">
      <alignment horizontal="left"/>
    </xf>
    <xf numFmtId="164" fontId="22" fillId="0" borderId="0" xfId="0" applyFont="1" applyFill="1" applyBorder="1" applyAlignment="1">
      <alignment horizontal="center"/>
    </xf>
    <xf numFmtId="164" fontId="23" fillId="0" borderId="0" xfId="0" applyFont="1" applyFill="1" applyBorder="1" applyAlignment="1">
      <alignment horizontal="center"/>
    </xf>
    <xf numFmtId="165" fontId="0" fillId="0" borderId="3" xfId="0" applyNumberFormat="1" applyFont="1" applyBorder="1" applyAlignment="1">
      <alignment/>
    </xf>
    <xf numFmtId="164" fontId="22" fillId="0" borderId="4" xfId="0" applyFont="1" applyFill="1" applyBorder="1" applyAlignment="1">
      <alignment horizontal="center"/>
    </xf>
    <xf numFmtId="164" fontId="0" fillId="4" borderId="0" xfId="0" applyFill="1" applyAlignment="1">
      <alignment/>
    </xf>
    <xf numFmtId="164" fontId="6" fillId="2" borderId="1" xfId="0" applyFont="1" applyFill="1" applyBorder="1" applyAlignment="1">
      <alignment/>
    </xf>
    <xf numFmtId="166" fontId="10" fillId="4" borderId="19" xfId="15" applyNumberFormat="1" applyFont="1" applyFill="1" applyBorder="1" applyAlignment="1" applyProtection="1">
      <alignment horizontal="center"/>
      <protection/>
    </xf>
    <xf numFmtId="166" fontId="16" fillId="0" borderId="1" xfId="15" applyNumberFormat="1" applyFont="1" applyFill="1" applyBorder="1" applyAlignment="1" applyProtection="1">
      <alignment horizontal="center"/>
      <protection/>
    </xf>
    <xf numFmtId="166" fontId="1" fillId="0" borderId="4" xfId="15" applyNumberFormat="1" applyFont="1" applyFill="1" applyBorder="1" applyAlignment="1" applyProtection="1">
      <alignment horizontal="center"/>
      <protection/>
    </xf>
    <xf numFmtId="164" fontId="9" fillId="2" borderId="3" xfId="0" applyFont="1" applyFill="1" applyBorder="1" applyAlignment="1">
      <alignment/>
    </xf>
    <xf numFmtId="166" fontId="10" fillId="4" borderId="20" xfId="15" applyNumberFormat="1" applyFont="1" applyFill="1" applyBorder="1" applyAlignment="1" applyProtection="1">
      <alignment horizontal="center"/>
      <protection/>
    </xf>
    <xf numFmtId="164" fontId="23" fillId="0" borderId="21" xfId="0" applyFont="1" applyBorder="1" applyAlignment="1">
      <alignment/>
    </xf>
    <xf numFmtId="164" fontId="3" fillId="0" borderId="22" xfId="0" applyFont="1" applyBorder="1" applyAlignment="1">
      <alignment/>
    </xf>
    <xf numFmtId="165" fontId="10" fillId="7" borderId="23" xfId="0" applyNumberFormat="1" applyFont="1" applyFill="1" applyBorder="1" applyAlignment="1">
      <alignment/>
    </xf>
    <xf numFmtId="164" fontId="14" fillId="10" borderId="21" xfId="0" applyFont="1" applyFill="1" applyBorder="1" applyAlignment="1">
      <alignment/>
    </xf>
    <xf numFmtId="164" fontId="14" fillId="10" borderId="22" xfId="0" applyFont="1" applyFill="1" applyBorder="1" applyAlignment="1">
      <alignment/>
    </xf>
    <xf numFmtId="164" fontId="0" fillId="11" borderId="0" xfId="0" applyFill="1" applyAlignment="1">
      <alignment/>
    </xf>
    <xf numFmtId="164" fontId="10" fillId="2" borderId="3" xfId="0" applyFont="1" applyFill="1" applyBorder="1" applyAlignment="1">
      <alignment/>
    </xf>
    <xf numFmtId="164" fontId="0" fillId="10" borderId="0" xfId="0" applyFill="1" applyAlignment="1">
      <alignment/>
    </xf>
    <xf numFmtId="164" fontId="2" fillId="2" borderId="3" xfId="0" applyFont="1" applyFill="1" applyBorder="1" applyAlignment="1">
      <alignment/>
    </xf>
    <xf numFmtId="164" fontId="1" fillId="0" borderId="21" xfId="0" applyFont="1" applyFill="1" applyBorder="1" applyAlignment="1">
      <alignment horizontal="left"/>
    </xf>
    <xf numFmtId="164" fontId="0" fillId="0" borderId="22" xfId="0" applyBorder="1" applyAlignment="1">
      <alignment/>
    </xf>
    <xf numFmtId="165" fontId="10" fillId="7" borderId="23" xfId="0" applyNumberFormat="1" applyFont="1" applyFill="1" applyBorder="1" applyAlignment="1">
      <alignment horizontal="center"/>
    </xf>
    <xf numFmtId="164" fontId="0" fillId="10" borderId="21" xfId="0" applyFont="1" applyFill="1" applyBorder="1" applyAlignment="1">
      <alignment/>
    </xf>
    <xf numFmtId="164" fontId="0" fillId="10" borderId="22" xfId="0" applyFont="1" applyFill="1" applyBorder="1" applyAlignment="1">
      <alignment/>
    </xf>
    <xf numFmtId="164" fontId="0" fillId="12" borderId="0" xfId="0" applyFill="1" applyAlignment="1">
      <alignment/>
    </xf>
    <xf numFmtId="170" fontId="10" fillId="4" borderId="20" xfId="15" applyNumberFormat="1" applyFont="1" applyFill="1" applyBorder="1" applyAlignment="1" applyProtection="1">
      <alignment horizontal="center"/>
      <protection/>
    </xf>
    <xf numFmtId="164" fontId="3" fillId="0" borderId="0" xfId="0" applyFont="1" applyFill="1" applyAlignment="1">
      <alignment/>
    </xf>
    <xf numFmtId="164" fontId="1" fillId="0" borderId="21" xfId="0" applyFont="1" applyBorder="1" applyAlignment="1">
      <alignment/>
    </xf>
    <xf numFmtId="165" fontId="1" fillId="7" borderId="23" xfId="0" applyNumberFormat="1" applyFont="1" applyFill="1" applyBorder="1" applyAlignment="1">
      <alignment/>
    </xf>
    <xf numFmtId="164" fontId="24" fillId="10" borderId="23" xfId="0" applyFont="1" applyFill="1" applyBorder="1" applyAlignment="1">
      <alignment/>
    </xf>
    <xf numFmtId="164" fontId="0" fillId="13" borderId="0" xfId="0" applyFill="1" applyAlignment="1">
      <alignment/>
    </xf>
    <xf numFmtId="164" fontId="14" fillId="0" borderId="21" xfId="0" applyFont="1" applyBorder="1" applyAlignment="1">
      <alignment/>
    </xf>
    <xf numFmtId="164" fontId="0" fillId="0" borderId="24" xfId="0" applyBorder="1" applyAlignment="1">
      <alignment/>
    </xf>
    <xf numFmtId="164" fontId="0" fillId="10" borderId="23" xfId="0" applyFill="1" applyBorder="1" applyAlignment="1">
      <alignment/>
    </xf>
    <xf numFmtId="164" fontId="0" fillId="0" borderId="0" xfId="0" applyFont="1" applyBorder="1" applyAlignment="1">
      <alignment textRotation="90"/>
    </xf>
    <xf numFmtId="164" fontId="2" fillId="0" borderId="25" xfId="0" applyFont="1" applyBorder="1" applyAlignment="1">
      <alignment/>
    </xf>
    <xf numFmtId="165" fontId="0" fillId="7" borderId="26" xfId="0" applyNumberFormat="1" applyFill="1" applyBorder="1" applyAlignment="1">
      <alignment/>
    </xf>
    <xf numFmtId="164" fontId="11" fillId="2" borderId="3" xfId="0" applyFont="1" applyFill="1" applyBorder="1" applyAlignment="1">
      <alignment/>
    </xf>
    <xf numFmtId="164" fontId="2" fillId="0" borderId="25" xfId="0" applyFont="1" applyBorder="1" applyAlignment="1">
      <alignment horizontal="center"/>
    </xf>
    <xf numFmtId="164" fontId="0" fillId="0" borderId="0" xfId="0" applyFont="1" applyBorder="1" applyAlignment="1">
      <alignment/>
    </xf>
    <xf numFmtId="164" fontId="0" fillId="0" borderId="25" xfId="0" applyFont="1" applyBorder="1" applyAlignment="1">
      <alignment/>
    </xf>
    <xf numFmtId="164" fontId="0" fillId="0" borderId="0" xfId="0" applyAlignment="1">
      <alignment/>
    </xf>
    <xf numFmtId="164" fontId="14" fillId="0" borderId="25" xfId="0" applyFont="1" applyBorder="1" applyAlignment="1">
      <alignment/>
    </xf>
    <xf numFmtId="164" fontId="12" fillId="2" borderId="3" xfId="0" applyFont="1" applyFill="1" applyBorder="1" applyAlignment="1">
      <alignment/>
    </xf>
    <xf numFmtId="166" fontId="10" fillId="4" borderId="20" xfId="0" applyNumberFormat="1" applyFont="1" applyFill="1" applyBorder="1" applyAlignment="1">
      <alignment horizontal="center"/>
    </xf>
    <xf numFmtId="166" fontId="0" fillId="0" borderId="4" xfId="0" applyNumberFormat="1" applyFont="1" applyBorder="1" applyAlignment="1">
      <alignment/>
    </xf>
    <xf numFmtId="164" fontId="10" fillId="4" borderId="20" xfId="0" applyFont="1" applyFill="1" applyBorder="1" applyAlignment="1">
      <alignment horizontal="center"/>
    </xf>
    <xf numFmtId="164" fontId="12" fillId="2" borderId="9" xfId="0" applyFont="1" applyFill="1" applyBorder="1" applyAlignment="1">
      <alignment/>
    </xf>
    <xf numFmtId="166" fontId="0" fillId="0" borderId="8" xfId="0" applyNumberFormat="1" applyFont="1" applyBorder="1" applyAlignment="1">
      <alignment/>
    </xf>
    <xf numFmtId="166" fontId="8" fillId="0" borderId="9" xfId="0" applyNumberFormat="1" applyFont="1" applyBorder="1" applyAlignment="1" applyProtection="1">
      <alignment/>
      <protection/>
    </xf>
    <xf numFmtId="164" fontId="3" fillId="0" borderId="4" xfId="0" applyFont="1" applyBorder="1" applyAlignment="1">
      <alignment/>
    </xf>
    <xf numFmtId="164" fontId="0" fillId="0" borderId="25" xfId="0" applyFont="1" applyBorder="1" applyAlignment="1">
      <alignment horizontal="center"/>
    </xf>
    <xf numFmtId="164" fontId="3" fillId="0" borderId="3"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0" fillId="0" borderId="26" xfId="0" applyBorder="1" applyAlignment="1">
      <alignment/>
    </xf>
    <xf numFmtId="164" fontId="0" fillId="0" borderId="0" xfId="0" applyAlignment="1">
      <alignment horizontal="left" indent="1"/>
    </xf>
    <xf numFmtId="164" fontId="0" fillId="0" borderId="7" xfId="0" applyBorder="1" applyAlignment="1">
      <alignment/>
    </xf>
    <xf numFmtId="164" fontId="29" fillId="0" borderId="0" xfId="0" applyFont="1" applyBorder="1" applyAlignment="1">
      <alignment/>
    </xf>
    <xf numFmtId="164" fontId="29" fillId="0" borderId="0" xfId="0" applyFont="1" applyAlignment="1">
      <alignment/>
    </xf>
    <xf numFmtId="164" fontId="0" fillId="0" borderId="27" xfId="0" applyBorder="1" applyAlignment="1">
      <alignment/>
    </xf>
    <xf numFmtId="164" fontId="29" fillId="0" borderId="27" xfId="0" applyFont="1" applyBorder="1" applyAlignment="1">
      <alignment/>
    </xf>
    <xf numFmtId="164" fontId="0" fillId="14" borderId="0" xfId="0" applyFill="1" applyBorder="1" applyAlignment="1">
      <alignment/>
    </xf>
    <xf numFmtId="164" fontId="0" fillId="14" borderId="0" xfId="0" applyFill="1" applyAlignment="1">
      <alignment/>
    </xf>
    <xf numFmtId="164" fontId="0" fillId="15" borderId="0" xfId="0" applyFill="1" applyAlignment="1">
      <alignment/>
    </xf>
    <xf numFmtId="164" fontId="0" fillId="15" borderId="0" xfId="0" applyFill="1" applyBorder="1" applyAlignment="1">
      <alignment/>
    </xf>
    <xf numFmtId="164" fontId="30" fillId="0" borderId="0" xfId="0" applyFont="1" applyAlignment="1">
      <alignment/>
    </xf>
    <xf numFmtId="165" fontId="1" fillId="0" borderId="0" xfId="0" applyNumberFormat="1" applyFont="1" applyBorder="1" applyAlignment="1">
      <alignment horizontal="center"/>
    </xf>
    <xf numFmtId="164" fontId="0" fillId="0" borderId="0" xfId="0" applyFont="1" applyBorder="1" applyAlignment="1">
      <alignment horizontal="right"/>
    </xf>
    <xf numFmtId="166" fontId="1" fillId="0" borderId="0" xfId="0" applyNumberFormat="1" applyFont="1" applyBorder="1" applyAlignment="1">
      <alignment horizontal="left"/>
    </xf>
    <xf numFmtId="166" fontId="31" fillId="0" borderId="0" xfId="0" applyNumberFormat="1" applyFont="1" applyBorder="1" applyAlignment="1">
      <alignment/>
    </xf>
    <xf numFmtId="164" fontId="0" fillId="0" borderId="0" xfId="0" applyAlignment="1" applyProtection="1">
      <alignment/>
      <protection hidden="1"/>
    </xf>
    <xf numFmtId="164" fontId="0" fillId="0" borderId="0" xfId="0" applyBorder="1" applyAlignment="1" applyProtection="1">
      <alignment/>
      <protection hidden="1"/>
    </xf>
    <xf numFmtId="164" fontId="0" fillId="0" borderId="0" xfId="0" applyBorder="1" applyAlignment="1" applyProtection="1">
      <alignment/>
      <protection hidden="1"/>
    </xf>
    <xf numFmtId="165" fontId="20" fillId="0" borderId="0" xfId="0" applyNumberFormat="1" applyFont="1" applyBorder="1" applyAlignment="1" applyProtection="1">
      <alignment horizontal="center"/>
      <protection hidden="1"/>
    </xf>
    <xf numFmtId="164" fontId="0" fillId="0" borderId="0" xfId="0" applyFont="1" applyBorder="1" applyAlignment="1" applyProtection="1">
      <alignment horizontal="right"/>
      <protection hidden="1"/>
    </xf>
    <xf numFmtId="166" fontId="1" fillId="0" borderId="0" xfId="0" applyNumberFormat="1" applyFont="1" applyBorder="1" applyAlignment="1" applyProtection="1">
      <alignment horizontal="left"/>
      <protection hidden="1"/>
    </xf>
    <xf numFmtId="164" fontId="24" fillId="0" borderId="0" xfId="0" applyFont="1" applyBorder="1" applyAlignment="1">
      <alignment/>
    </xf>
    <xf numFmtId="164" fontId="0" fillId="0" borderId="12" xfId="0" applyBorder="1" applyAlignment="1" applyProtection="1">
      <alignment/>
      <protection hidden="1"/>
    </xf>
    <xf numFmtId="164" fontId="24" fillId="0" borderId="0" xfId="0" applyFont="1" applyBorder="1" applyAlignment="1" applyProtection="1">
      <alignment/>
      <protection hidden="1"/>
    </xf>
    <xf numFmtId="164" fontId="4" fillId="16" borderId="7" xfId="0" applyFont="1" applyFill="1" applyBorder="1" applyAlignment="1">
      <alignment/>
    </xf>
    <xf numFmtId="164" fontId="29" fillId="16" borderId="0" xfId="0" applyFont="1" applyFill="1" applyBorder="1" applyAlignment="1">
      <alignment/>
    </xf>
    <xf numFmtId="164" fontId="0" fillId="16" borderId="0" xfId="0" applyFill="1" applyBorder="1" applyAlignment="1">
      <alignment/>
    </xf>
    <xf numFmtId="164" fontId="0" fillId="16" borderId="27" xfId="0" applyFill="1" applyBorder="1" applyAlignment="1">
      <alignment/>
    </xf>
    <xf numFmtId="164" fontId="4" fillId="16" borderId="7" xfId="0" applyFont="1" applyFill="1" applyBorder="1" applyAlignment="1" applyProtection="1">
      <alignment/>
      <protection hidden="1"/>
    </xf>
    <xf numFmtId="164" fontId="0" fillId="16" borderId="0" xfId="0" applyFill="1" applyBorder="1" applyAlignment="1" applyProtection="1">
      <alignment/>
      <protection hidden="1"/>
    </xf>
    <xf numFmtId="164" fontId="0" fillId="16" borderId="27" xfId="0" applyFill="1" applyBorder="1" applyAlignment="1" applyProtection="1">
      <alignment/>
      <protection hidden="1"/>
    </xf>
    <xf numFmtId="164" fontId="0" fillId="0" borderId="27" xfId="0" applyBorder="1" applyAlignment="1" applyProtection="1">
      <alignment/>
      <protection hidden="1"/>
    </xf>
    <xf numFmtId="164" fontId="0" fillId="0" borderId="7" xfId="0" applyBorder="1" applyAlignment="1" applyProtection="1">
      <alignment/>
      <protection hidden="1"/>
    </xf>
    <xf numFmtId="164" fontId="0" fillId="14" borderId="0" xfId="0" applyFill="1" applyBorder="1" applyAlignment="1" applyProtection="1">
      <alignment/>
      <protection hidden="1"/>
    </xf>
    <xf numFmtId="164" fontId="0" fillId="14" borderId="7" xfId="0" applyFont="1" applyFill="1" applyBorder="1" applyAlignment="1">
      <alignment/>
    </xf>
    <xf numFmtId="164" fontId="29" fillId="14" borderId="0" xfId="0" applyFont="1" applyFill="1" applyBorder="1" applyAlignment="1">
      <alignment/>
    </xf>
    <xf numFmtId="164" fontId="0" fillId="14" borderId="0" xfId="0" applyFont="1" applyFill="1" applyBorder="1" applyAlignment="1">
      <alignment/>
    </xf>
    <xf numFmtId="164" fontId="0" fillId="15" borderId="27" xfId="0" applyFill="1" applyBorder="1" applyAlignment="1">
      <alignment/>
    </xf>
    <xf numFmtId="164" fontId="29" fillId="15" borderId="0" xfId="0" applyFont="1" applyFill="1" applyBorder="1" applyAlignment="1">
      <alignment/>
    </xf>
    <xf numFmtId="164" fontId="0" fillId="14" borderId="7" xfId="0" applyFont="1" applyFill="1" applyBorder="1" applyAlignment="1" applyProtection="1">
      <alignment/>
      <protection hidden="1"/>
    </xf>
    <xf numFmtId="164" fontId="0" fillId="14" borderId="0" xfId="0" applyFont="1" applyFill="1" applyBorder="1" applyAlignment="1" applyProtection="1">
      <alignment/>
      <protection hidden="1"/>
    </xf>
    <xf numFmtId="164" fontId="0" fillId="15" borderId="27" xfId="0" applyFill="1" applyBorder="1" applyAlignment="1" applyProtection="1">
      <alignment/>
      <protection hidden="1"/>
    </xf>
    <xf numFmtId="164" fontId="0" fillId="15" borderId="0" xfId="0" applyFill="1" applyBorder="1" applyAlignment="1" applyProtection="1">
      <alignment/>
      <protection hidden="1"/>
    </xf>
    <xf numFmtId="164" fontId="0" fillId="0" borderId="7" xfId="0" applyFont="1" applyFill="1" applyBorder="1" applyAlignment="1">
      <alignment/>
    </xf>
    <xf numFmtId="164" fontId="29" fillId="0" borderId="0" xfId="0" applyFont="1" applyFill="1" applyBorder="1" applyAlignment="1">
      <alignment/>
    </xf>
    <xf numFmtId="164" fontId="0" fillId="0" borderId="27" xfId="0" applyFill="1" applyBorder="1" applyAlignment="1">
      <alignment/>
    </xf>
    <xf numFmtId="164" fontId="0" fillId="0" borderId="7" xfId="0" applyFont="1" applyFill="1" applyBorder="1" applyAlignment="1" applyProtection="1">
      <alignment/>
      <protection hidden="1"/>
    </xf>
    <xf numFmtId="164" fontId="0" fillId="0" borderId="0" xfId="0" applyFont="1" applyFill="1" applyBorder="1" applyAlignment="1" applyProtection="1">
      <alignment/>
      <protection hidden="1"/>
    </xf>
    <xf numFmtId="164" fontId="0" fillId="0" borderId="27" xfId="0" applyFill="1" applyBorder="1" applyAlignment="1" applyProtection="1">
      <alignment/>
      <protection hidden="1"/>
    </xf>
    <xf numFmtId="164" fontId="0" fillId="0" borderId="0" xfId="0" applyFill="1" applyBorder="1" applyAlignment="1" applyProtection="1">
      <alignment/>
      <protection hidden="1"/>
    </xf>
    <xf numFmtId="164" fontId="2" fillId="0" borderId="28" xfId="0" applyFont="1" applyFill="1" applyBorder="1" applyAlignment="1">
      <alignment horizontal="center"/>
    </xf>
    <xf numFmtId="164" fontId="32" fillId="0" borderId="29" xfId="0" applyFont="1" applyFill="1" applyBorder="1" applyAlignment="1">
      <alignment horizontal="center"/>
    </xf>
    <xf numFmtId="164" fontId="2" fillId="0" borderId="29" xfId="0" applyFont="1" applyFill="1" applyBorder="1" applyAlignment="1">
      <alignment horizontal="center"/>
    </xf>
    <xf numFmtId="164" fontId="32" fillId="0" borderId="29" xfId="0" applyFont="1" applyBorder="1" applyAlignment="1">
      <alignment horizontal="center"/>
    </xf>
    <xf numFmtId="164" fontId="2" fillId="0" borderId="29" xfId="0" applyFont="1" applyBorder="1" applyAlignment="1">
      <alignment horizontal="center"/>
    </xf>
    <xf numFmtId="164" fontId="32" fillId="0" borderId="18" xfId="0" applyFont="1" applyBorder="1" applyAlignment="1">
      <alignment/>
    </xf>
    <xf numFmtId="164" fontId="2" fillId="0" borderId="18" xfId="0" applyFont="1" applyBorder="1" applyAlignment="1">
      <alignment/>
    </xf>
    <xf numFmtId="164" fontId="2" fillId="0" borderId="16" xfId="0" applyFont="1" applyBorder="1" applyAlignment="1">
      <alignment/>
    </xf>
    <xf numFmtId="164" fontId="3" fillId="0" borderId="0" xfId="0" applyFont="1" applyFill="1" applyBorder="1" applyAlignment="1">
      <alignment/>
    </xf>
    <xf numFmtId="164" fontId="2" fillId="0" borderId="0" xfId="0" applyFont="1" applyBorder="1" applyAlignment="1" applyProtection="1">
      <alignment/>
      <protection hidden="1"/>
    </xf>
    <xf numFmtId="164" fontId="2" fillId="0" borderId="28" xfId="0" applyFont="1" applyFill="1" applyBorder="1" applyAlignment="1" applyProtection="1">
      <alignment horizontal="center"/>
      <protection hidden="1"/>
    </xf>
    <xf numFmtId="164" fontId="2" fillId="0" borderId="29" xfId="0" applyFont="1" applyFill="1" applyBorder="1" applyAlignment="1" applyProtection="1">
      <alignment horizontal="center"/>
      <protection hidden="1"/>
    </xf>
    <xf numFmtId="164" fontId="2" fillId="0" borderId="29" xfId="0" applyFont="1" applyBorder="1" applyAlignment="1" applyProtection="1">
      <alignment horizontal="center"/>
      <protection hidden="1"/>
    </xf>
    <xf numFmtId="164" fontId="2" fillId="0" borderId="18" xfId="0" applyFont="1" applyBorder="1" applyAlignment="1" applyProtection="1">
      <alignment/>
      <protection hidden="1"/>
    </xf>
    <xf numFmtId="164" fontId="2" fillId="0" borderId="16" xfId="0" applyFont="1" applyBorder="1" applyAlignment="1" applyProtection="1">
      <alignment/>
      <protection hidden="1"/>
    </xf>
    <xf numFmtId="164" fontId="3" fillId="0" borderId="0" xfId="0" applyFont="1" applyBorder="1" applyAlignment="1" applyProtection="1">
      <alignment/>
      <protection hidden="1"/>
    </xf>
    <xf numFmtId="164" fontId="0" fillId="0" borderId="0" xfId="0" applyNumberFormat="1" applyFont="1" applyFill="1" applyBorder="1" applyAlignment="1" applyProtection="1">
      <alignment/>
      <protection hidden="1"/>
    </xf>
    <xf numFmtId="164" fontId="10" fillId="0" borderId="0" xfId="0" applyFont="1" applyFill="1" applyBorder="1" applyAlignment="1">
      <alignment/>
    </xf>
    <xf numFmtId="164" fontId="2" fillId="0" borderId="26" xfId="0" applyFont="1" applyBorder="1" applyAlignment="1">
      <alignment textRotation="90"/>
    </xf>
    <xf numFmtId="164" fontId="32" fillId="0" borderId="26" xfId="0" applyFont="1" applyBorder="1" applyAlignment="1">
      <alignment/>
    </xf>
    <xf numFmtId="164" fontId="32" fillId="0" borderId="0" xfId="0" applyFont="1" applyBorder="1" applyAlignment="1">
      <alignment/>
    </xf>
    <xf numFmtId="166" fontId="2" fillId="0" borderId="15" xfId="0" applyNumberFormat="1" applyFont="1" applyBorder="1" applyAlignment="1" applyProtection="1">
      <alignment vertical="center" textRotation="90"/>
      <protection locked="0"/>
    </xf>
    <xf numFmtId="166" fontId="2" fillId="0" borderId="11" xfId="0" applyNumberFormat="1" applyFont="1" applyBorder="1" applyAlignment="1" applyProtection="1">
      <alignment vertical="center" textRotation="90"/>
      <protection locked="0"/>
    </xf>
    <xf numFmtId="166" fontId="2" fillId="0" borderId="1" xfId="0" applyNumberFormat="1" applyFont="1" applyBorder="1" applyAlignment="1" applyProtection="1">
      <alignment vertical="center" textRotation="90"/>
      <protection/>
    </xf>
    <xf numFmtId="166" fontId="2" fillId="0" borderId="19" xfId="0" applyNumberFormat="1" applyFont="1" applyBorder="1" applyAlignment="1" applyProtection="1">
      <alignment vertical="center" textRotation="90"/>
      <protection/>
    </xf>
    <xf numFmtId="164" fontId="0" fillId="0" borderId="1" xfId="0" applyBorder="1" applyAlignment="1">
      <alignment/>
    </xf>
    <xf numFmtId="164" fontId="2" fillId="0" borderId="26" xfId="0" applyFont="1" applyBorder="1" applyAlignment="1" applyProtection="1">
      <alignment textRotation="90"/>
      <protection hidden="1"/>
    </xf>
    <xf numFmtId="164" fontId="2" fillId="0" borderId="26" xfId="0" applyFont="1" applyBorder="1" applyAlignment="1" applyProtection="1">
      <alignment/>
      <protection hidden="1"/>
    </xf>
    <xf numFmtId="164" fontId="0" fillId="0" borderId="0" xfId="0" applyNumberFormat="1" applyFont="1" applyFill="1" applyBorder="1" applyAlignment="1" applyProtection="1">
      <alignment/>
      <protection hidden="1" locked="0"/>
    </xf>
    <xf numFmtId="164" fontId="2" fillId="0" borderId="0" xfId="0" applyFont="1" applyBorder="1" applyAlignment="1">
      <alignment horizontal="center"/>
    </xf>
    <xf numFmtId="164" fontId="9" fillId="0" borderId="3" xfId="0" applyFont="1" applyBorder="1" applyAlignment="1">
      <alignment horizontal="center"/>
    </xf>
    <xf numFmtId="164" fontId="32" fillId="0" borderId="0" xfId="0" applyFont="1" applyBorder="1" applyAlignment="1">
      <alignment horizontal="center"/>
    </xf>
    <xf numFmtId="164" fontId="9" fillId="0" borderId="0" xfId="0" applyFont="1" applyBorder="1" applyAlignment="1">
      <alignment horizontal="center"/>
    </xf>
    <xf numFmtId="164" fontId="34" fillId="0" borderId="0" xfId="0" applyFont="1" applyBorder="1" applyAlignment="1">
      <alignment horizontal="center"/>
    </xf>
    <xf numFmtId="164" fontId="2" fillId="0" borderId="20" xfId="0" applyFont="1" applyBorder="1" applyAlignment="1">
      <alignment horizontal="center"/>
    </xf>
    <xf numFmtId="164" fontId="2" fillId="0" borderId="4" xfId="0" applyFont="1" applyBorder="1" applyAlignment="1">
      <alignment horizontal="center"/>
    </xf>
    <xf numFmtId="164" fontId="2" fillId="0" borderId="6" xfId="0" applyFont="1" applyBorder="1" applyAlignment="1">
      <alignment horizontal="center"/>
    </xf>
    <xf numFmtId="164" fontId="2" fillId="0" borderId="30" xfId="0" applyFont="1" applyBorder="1" applyAlignment="1">
      <alignment horizontal="left"/>
    </xf>
    <xf numFmtId="164" fontId="3" fillId="0" borderId="12" xfId="0" applyFont="1" applyBorder="1" applyAlignment="1">
      <alignment horizontal="center"/>
    </xf>
    <xf numFmtId="166" fontId="2" fillId="0" borderId="1" xfId="0" applyNumberFormat="1" applyFont="1" applyBorder="1" applyAlignment="1" applyProtection="1">
      <alignment vertical="center"/>
      <protection locked="0"/>
    </xf>
    <xf numFmtId="166" fontId="2" fillId="0" borderId="19" xfId="0" applyNumberFormat="1" applyFont="1" applyBorder="1" applyAlignment="1" applyProtection="1">
      <alignment vertical="center"/>
      <protection locked="0"/>
    </xf>
    <xf numFmtId="166" fontId="2" fillId="0" borderId="1" xfId="0" applyNumberFormat="1" applyFont="1" applyBorder="1" applyAlignment="1" applyProtection="1">
      <alignment vertical="center"/>
      <protection/>
    </xf>
    <xf numFmtId="166" fontId="2" fillId="0" borderId="19" xfId="0" applyNumberFormat="1" applyFont="1" applyBorder="1" applyAlignment="1" applyProtection="1">
      <alignment vertical="center"/>
      <protection/>
    </xf>
    <xf numFmtId="164" fontId="23" fillId="0" borderId="4" xfId="0" applyFont="1" applyFill="1" applyBorder="1" applyAlignment="1">
      <alignment horizontal="center"/>
    </xf>
    <xf numFmtId="164" fontId="2" fillId="0" borderId="25" xfId="0" applyFont="1" applyBorder="1" applyAlignment="1" applyProtection="1">
      <alignment horizontal="center"/>
      <protection hidden="1"/>
    </xf>
    <xf numFmtId="164" fontId="2" fillId="0" borderId="0" xfId="0" applyFont="1" applyBorder="1" applyAlignment="1" applyProtection="1">
      <alignment horizontal="center"/>
      <protection hidden="1"/>
    </xf>
    <xf numFmtId="164" fontId="9" fillId="0" borderId="3" xfId="0" applyFont="1" applyBorder="1" applyAlignment="1" applyProtection="1">
      <alignment horizontal="center"/>
      <protection hidden="1"/>
    </xf>
    <xf numFmtId="164" fontId="9" fillId="0" borderId="0" xfId="0" applyFont="1" applyBorder="1" applyAlignment="1" applyProtection="1">
      <alignment horizontal="center"/>
      <protection hidden="1"/>
    </xf>
    <xf numFmtId="164" fontId="34" fillId="0" borderId="0" xfId="0" applyFont="1" applyBorder="1" applyAlignment="1" applyProtection="1">
      <alignment horizontal="center"/>
      <protection hidden="1"/>
    </xf>
    <xf numFmtId="164" fontId="2" fillId="0" borderId="20" xfId="0" applyFont="1" applyBorder="1" applyAlignment="1" applyProtection="1">
      <alignment horizontal="center"/>
      <protection hidden="1"/>
    </xf>
    <xf numFmtId="164" fontId="2" fillId="0" borderId="4" xfId="0" applyFont="1" applyBorder="1" applyAlignment="1" applyProtection="1">
      <alignment horizontal="center"/>
      <protection hidden="1"/>
    </xf>
    <xf numFmtId="164" fontId="2" fillId="0" borderId="6" xfId="0" applyFont="1" applyBorder="1" applyAlignment="1" applyProtection="1">
      <alignment horizontal="center"/>
      <protection hidden="1"/>
    </xf>
    <xf numFmtId="164" fontId="2" fillId="0" borderId="30" xfId="0" applyFont="1" applyBorder="1" applyAlignment="1" applyProtection="1">
      <alignment horizontal="left"/>
      <protection hidden="1"/>
    </xf>
    <xf numFmtId="164" fontId="2" fillId="0" borderId="0" xfId="0" applyFont="1" applyBorder="1" applyAlignment="1" applyProtection="1">
      <alignment horizontal="left"/>
      <protection hidden="1"/>
    </xf>
    <xf numFmtId="164" fontId="3" fillId="0" borderId="12" xfId="0" applyFont="1" applyBorder="1" applyAlignment="1" applyProtection="1">
      <alignment horizontal="center"/>
      <protection hidden="1"/>
    </xf>
    <xf numFmtId="164" fontId="2" fillId="0" borderId="23" xfId="0" applyFont="1" applyBorder="1" applyAlignment="1">
      <alignment horizontal="center"/>
    </xf>
    <xf numFmtId="164" fontId="2" fillId="11" borderId="23" xfId="0" applyFont="1" applyFill="1" applyBorder="1" applyAlignment="1">
      <alignment horizontal="center"/>
    </xf>
    <xf numFmtId="164" fontId="32" fillId="0" borderId="23" xfId="0" applyFont="1" applyBorder="1" applyAlignment="1">
      <alignment horizontal="center"/>
    </xf>
    <xf numFmtId="166" fontId="2" fillId="0" borderId="23" xfId="0" applyNumberFormat="1" applyFont="1" applyBorder="1" applyAlignment="1">
      <alignment horizontal="center"/>
    </xf>
    <xf numFmtId="164" fontId="6" fillId="2" borderId="4" xfId="0" applyFont="1" applyFill="1" applyBorder="1" applyAlignment="1">
      <alignment/>
    </xf>
    <xf numFmtId="165" fontId="3" fillId="0" borderId="3" xfId="0" applyNumberFormat="1" applyFont="1" applyBorder="1" applyAlignment="1">
      <alignment horizontal="center"/>
    </xf>
    <xf numFmtId="166" fontId="10" fillId="0" borderId="19" xfId="15" applyNumberFormat="1" applyFont="1" applyFill="1" applyBorder="1" applyAlignment="1" applyProtection="1">
      <alignment horizontal="center"/>
      <protection/>
    </xf>
    <xf numFmtId="166" fontId="16" fillId="0" borderId="4" xfId="15" applyNumberFormat="1" applyFont="1" applyFill="1" applyBorder="1" applyAlignment="1" applyProtection="1">
      <alignment horizontal="center"/>
      <protection/>
    </xf>
    <xf numFmtId="164" fontId="2" fillId="0" borderId="23" xfId="0" applyFont="1" applyBorder="1" applyAlignment="1" applyProtection="1">
      <alignment horizontal="center"/>
      <protection hidden="1"/>
    </xf>
    <xf numFmtId="164" fontId="2" fillId="11" borderId="23" xfId="0" applyFont="1" applyFill="1" applyBorder="1" applyAlignment="1" applyProtection="1">
      <alignment horizontal="center"/>
      <protection hidden="1"/>
    </xf>
    <xf numFmtId="164" fontId="6" fillId="2" borderId="4" xfId="0" applyFont="1" applyFill="1" applyBorder="1" applyAlignment="1" applyProtection="1">
      <alignment/>
      <protection hidden="1"/>
    </xf>
    <xf numFmtId="165" fontId="3" fillId="0" borderId="3" xfId="0" applyNumberFormat="1" applyFont="1" applyBorder="1" applyAlignment="1" applyProtection="1">
      <alignment horizontal="center"/>
      <protection hidden="1"/>
    </xf>
    <xf numFmtId="164" fontId="9" fillId="2" borderId="4" xfId="0" applyFont="1" applyFill="1" applyBorder="1" applyAlignment="1">
      <alignment/>
    </xf>
    <xf numFmtId="164" fontId="9" fillId="2" borderId="4" xfId="0" applyFont="1" applyFill="1" applyBorder="1" applyAlignment="1" applyProtection="1">
      <alignment/>
      <protection hidden="1"/>
    </xf>
    <xf numFmtId="164" fontId="10" fillId="2" borderId="4" xfId="0" applyFont="1" applyFill="1" applyBorder="1" applyAlignment="1">
      <alignment/>
    </xf>
    <xf numFmtId="164" fontId="10" fillId="2" borderId="4" xfId="0" applyFont="1" applyFill="1" applyBorder="1" applyAlignment="1" applyProtection="1">
      <alignment/>
      <protection hidden="1"/>
    </xf>
    <xf numFmtId="164" fontId="32" fillId="0" borderId="23" xfId="0" applyFont="1" applyFill="1" applyBorder="1" applyAlignment="1">
      <alignment horizontal="center"/>
    </xf>
    <xf numFmtId="164" fontId="2" fillId="2" borderId="4" xfId="0" applyFont="1" applyFill="1" applyBorder="1" applyAlignment="1">
      <alignment/>
    </xf>
    <xf numFmtId="164" fontId="2" fillId="3" borderId="23" xfId="0" applyFont="1" applyFill="1" applyBorder="1" applyAlignment="1" applyProtection="1">
      <alignment horizontal="center"/>
      <protection hidden="1"/>
    </xf>
    <xf numFmtId="164" fontId="2" fillId="2" borderId="4" xfId="0" applyFont="1" applyFill="1" applyBorder="1" applyAlignment="1" applyProtection="1">
      <alignment/>
      <protection hidden="1"/>
    </xf>
    <xf numFmtId="164" fontId="11" fillId="2" borderId="4" xfId="0" applyFont="1" applyFill="1" applyBorder="1" applyAlignment="1">
      <alignment/>
    </xf>
    <xf numFmtId="164" fontId="11" fillId="2" borderId="4" xfId="0" applyFont="1" applyFill="1" applyBorder="1" applyAlignment="1" applyProtection="1">
      <alignment/>
      <protection hidden="1"/>
    </xf>
    <xf numFmtId="164" fontId="0" fillId="2" borderId="0" xfId="0" applyFill="1" applyAlignment="1">
      <alignment/>
    </xf>
    <xf numFmtId="164" fontId="2" fillId="2" borderId="23" xfId="0" applyFont="1" applyFill="1" applyBorder="1" applyAlignment="1">
      <alignment horizontal="center"/>
    </xf>
    <xf numFmtId="164" fontId="32" fillId="2" borderId="23" xfId="0" applyFont="1" applyFill="1" applyBorder="1" applyAlignment="1">
      <alignment horizontal="center"/>
    </xf>
    <xf numFmtId="164" fontId="2" fillId="17" borderId="23" xfId="0" applyFont="1" applyFill="1" applyBorder="1" applyAlignment="1">
      <alignment horizontal="center"/>
    </xf>
    <xf numFmtId="166" fontId="2" fillId="2" borderId="23" xfId="0" applyNumberFormat="1" applyFont="1" applyFill="1" applyBorder="1" applyAlignment="1">
      <alignment horizontal="center"/>
    </xf>
    <xf numFmtId="165" fontId="3" fillId="2" borderId="3" xfId="0" applyNumberFormat="1" applyFont="1" applyFill="1" applyBorder="1" applyAlignment="1">
      <alignment horizontal="center"/>
    </xf>
    <xf numFmtId="166" fontId="2" fillId="2" borderId="1" xfId="0" applyNumberFormat="1" applyFont="1" applyFill="1" applyBorder="1" applyAlignment="1" applyProtection="1">
      <alignment vertical="center"/>
      <protection locked="0"/>
    </xf>
    <xf numFmtId="166" fontId="2" fillId="2" borderId="19" xfId="0" applyNumberFormat="1" applyFont="1" applyFill="1" applyBorder="1" applyAlignment="1" applyProtection="1">
      <alignment vertical="center"/>
      <protection locked="0"/>
    </xf>
    <xf numFmtId="166" fontId="2" fillId="2" borderId="1" xfId="0" applyNumberFormat="1" applyFont="1" applyFill="1" applyBorder="1" applyAlignment="1" applyProtection="1">
      <alignment vertical="center"/>
      <protection/>
    </xf>
    <xf numFmtId="166" fontId="2" fillId="2" borderId="19" xfId="0" applyNumberFormat="1" applyFont="1" applyFill="1" applyBorder="1" applyAlignment="1" applyProtection="1">
      <alignment vertical="center"/>
      <protection/>
    </xf>
    <xf numFmtId="166" fontId="10" fillId="2" borderId="19" xfId="15" applyNumberFormat="1" applyFont="1" applyFill="1" applyBorder="1" applyAlignment="1" applyProtection="1">
      <alignment horizontal="center"/>
      <protection/>
    </xf>
    <xf numFmtId="166" fontId="16" fillId="2" borderId="4" xfId="15" applyNumberFormat="1" applyFont="1" applyFill="1" applyBorder="1" applyAlignment="1" applyProtection="1">
      <alignment horizontal="center"/>
      <protection/>
    </xf>
    <xf numFmtId="166" fontId="1" fillId="2" borderId="4" xfId="15" applyNumberFormat="1" applyFont="1" applyFill="1" applyBorder="1" applyAlignment="1" applyProtection="1">
      <alignment horizontal="center"/>
      <protection/>
    </xf>
    <xf numFmtId="164" fontId="3" fillId="2" borderId="0" xfId="0" applyFont="1" applyFill="1" applyBorder="1" applyAlignment="1">
      <alignment/>
    </xf>
    <xf numFmtId="164" fontId="3" fillId="2" borderId="0" xfId="0" applyFont="1" applyFill="1" applyAlignment="1">
      <alignment/>
    </xf>
    <xf numFmtId="164" fontId="2" fillId="2" borderId="23" xfId="0" applyFont="1" applyFill="1" applyBorder="1" applyAlignment="1" applyProtection="1">
      <alignment horizontal="center"/>
      <protection hidden="1"/>
    </xf>
    <xf numFmtId="164" fontId="2" fillId="17" borderId="23" xfId="0" applyFont="1" applyFill="1" applyBorder="1" applyAlignment="1" applyProtection="1">
      <alignment horizontal="center"/>
      <protection hidden="1"/>
    </xf>
    <xf numFmtId="164" fontId="2" fillId="0" borderId="23" xfId="0" applyFont="1" applyFill="1" applyBorder="1" applyAlignment="1">
      <alignment horizontal="center"/>
    </xf>
    <xf numFmtId="164" fontId="2" fillId="0" borderId="23" xfId="0" applyFont="1" applyFill="1" applyBorder="1" applyAlignment="1" applyProtection="1">
      <alignment horizontal="center"/>
      <protection hidden="1"/>
    </xf>
    <xf numFmtId="164" fontId="2" fillId="5" borderId="23" xfId="0" applyFont="1" applyFill="1" applyBorder="1" applyAlignment="1">
      <alignment horizontal="center"/>
    </xf>
    <xf numFmtId="164" fontId="32" fillId="5" borderId="23" xfId="0" applyFont="1" applyFill="1" applyBorder="1" applyAlignment="1">
      <alignment horizontal="center"/>
    </xf>
    <xf numFmtId="166" fontId="2" fillId="5" borderId="23" xfId="0" applyNumberFormat="1" applyFont="1" applyFill="1" applyBorder="1" applyAlignment="1">
      <alignment horizontal="center"/>
    </xf>
    <xf numFmtId="164" fontId="2" fillId="5" borderId="0" xfId="0" applyFont="1" applyFill="1" applyAlignment="1">
      <alignment/>
    </xf>
    <xf numFmtId="165" fontId="3" fillId="5" borderId="3" xfId="0" applyNumberFormat="1" applyFont="1" applyFill="1" applyBorder="1" applyAlignment="1">
      <alignment horizontal="center"/>
    </xf>
    <xf numFmtId="166" fontId="2" fillId="5" borderId="1" xfId="0" applyNumberFormat="1" applyFont="1" applyFill="1" applyBorder="1" applyAlignment="1" applyProtection="1">
      <alignment vertical="center"/>
      <protection locked="0"/>
    </xf>
    <xf numFmtId="166" fontId="2" fillId="5" borderId="19" xfId="0" applyNumberFormat="1" applyFont="1" applyFill="1" applyBorder="1" applyAlignment="1" applyProtection="1">
      <alignment vertical="center"/>
      <protection locked="0"/>
    </xf>
    <xf numFmtId="166" fontId="2" fillId="5" borderId="1" xfId="0" applyNumberFormat="1" applyFont="1" applyFill="1" applyBorder="1" applyAlignment="1" applyProtection="1">
      <alignment vertical="center"/>
      <protection/>
    </xf>
    <xf numFmtId="166" fontId="2" fillId="5" borderId="19" xfId="0" applyNumberFormat="1" applyFont="1" applyFill="1" applyBorder="1" applyAlignment="1" applyProtection="1">
      <alignment vertical="center"/>
      <protection/>
    </xf>
    <xf numFmtId="166" fontId="10" fillId="5" borderId="19" xfId="15" applyNumberFormat="1" applyFont="1" applyFill="1" applyBorder="1" applyAlignment="1" applyProtection="1">
      <alignment horizontal="center"/>
      <protection/>
    </xf>
    <xf numFmtId="166" fontId="16" fillId="5" borderId="4" xfId="15" applyNumberFormat="1" applyFont="1" applyFill="1" applyBorder="1" applyAlignment="1" applyProtection="1">
      <alignment horizontal="center"/>
      <protection/>
    </xf>
    <xf numFmtId="166" fontId="1" fillId="5" borderId="4" xfId="15" applyNumberFormat="1" applyFont="1" applyFill="1" applyBorder="1" applyAlignment="1" applyProtection="1">
      <alignment horizontal="center"/>
      <protection/>
    </xf>
    <xf numFmtId="164" fontId="3" fillId="5" borderId="0" xfId="0" applyFont="1" applyFill="1" applyBorder="1" applyAlignment="1">
      <alignment/>
    </xf>
    <xf numFmtId="164" fontId="3" fillId="5" borderId="0" xfId="0" applyFont="1" applyFill="1" applyAlignment="1">
      <alignment/>
    </xf>
    <xf numFmtId="164" fontId="2" fillId="5" borderId="23" xfId="0" applyFont="1" applyFill="1" applyBorder="1" applyAlignment="1" applyProtection="1">
      <alignment horizontal="center"/>
      <protection hidden="1"/>
    </xf>
    <xf numFmtId="165" fontId="3" fillId="5" borderId="3" xfId="0" applyNumberFormat="1" applyFont="1" applyFill="1" applyBorder="1" applyAlignment="1" applyProtection="1">
      <alignment horizontal="center"/>
      <protection hidden="1"/>
    </xf>
    <xf numFmtId="164" fontId="0" fillId="5" borderId="0" xfId="0" applyNumberFormat="1" applyFont="1" applyFill="1" applyBorder="1" applyAlignment="1" applyProtection="1">
      <alignment/>
      <protection hidden="1" locked="0"/>
    </xf>
    <xf numFmtId="164" fontId="32" fillId="0" borderId="25" xfId="0" applyFont="1" applyBorder="1" applyAlignment="1">
      <alignment horizontal="center"/>
    </xf>
    <xf numFmtId="166" fontId="2" fillId="0" borderId="23" xfId="0" applyNumberFormat="1" applyFont="1" applyFill="1" applyBorder="1" applyAlignment="1">
      <alignment horizontal="center"/>
    </xf>
    <xf numFmtId="164" fontId="2" fillId="17" borderId="21" xfId="0" applyFont="1" applyFill="1" applyBorder="1" applyAlignment="1">
      <alignment horizontal="center"/>
    </xf>
    <xf numFmtId="164" fontId="32" fillId="0" borderId="0" xfId="0" applyFont="1" applyFill="1" applyBorder="1" applyAlignment="1">
      <alignment horizontal="center"/>
    </xf>
    <xf numFmtId="164" fontId="2" fillId="0" borderId="22" xfId="0" applyFont="1" applyFill="1" applyBorder="1" applyAlignment="1">
      <alignment horizontal="center"/>
    </xf>
    <xf numFmtId="164" fontId="2" fillId="0" borderId="4" xfId="0" applyFont="1" applyFill="1" applyBorder="1" applyAlignment="1">
      <alignment/>
    </xf>
    <xf numFmtId="164" fontId="32" fillId="0" borderId="26" xfId="0" applyFont="1" applyFill="1" applyBorder="1" applyAlignment="1">
      <alignment horizontal="center"/>
    </xf>
    <xf numFmtId="164" fontId="2" fillId="2" borderId="10" xfId="0" applyFont="1" applyFill="1" applyBorder="1" applyAlignment="1">
      <alignment/>
    </xf>
    <xf numFmtId="164" fontId="2" fillId="2" borderId="10" xfId="0" applyFont="1" applyFill="1" applyBorder="1" applyAlignment="1" applyProtection="1">
      <alignment/>
      <protection hidden="1"/>
    </xf>
    <xf numFmtId="164" fontId="2" fillId="11" borderId="25" xfId="0" applyFont="1" applyFill="1" applyBorder="1" applyAlignment="1">
      <alignment horizontal="center"/>
    </xf>
    <xf numFmtId="166" fontId="2" fillId="0" borderId="25" xfId="0" applyNumberFormat="1" applyFont="1" applyFill="1" applyBorder="1" applyAlignment="1">
      <alignment horizontal="center"/>
    </xf>
    <xf numFmtId="164" fontId="2" fillId="11" borderId="25" xfId="0" applyFont="1" applyFill="1" applyBorder="1" applyAlignment="1" applyProtection="1">
      <alignment horizontal="center"/>
      <protection hidden="1"/>
    </xf>
    <xf numFmtId="164" fontId="2" fillId="0" borderId="0" xfId="0" applyFont="1" applyFill="1" applyBorder="1" applyAlignment="1">
      <alignment horizontal="center"/>
    </xf>
    <xf numFmtId="165" fontId="3" fillId="0" borderId="0" xfId="0" applyNumberFormat="1" applyFont="1" applyBorder="1" applyAlignment="1">
      <alignment horizontal="center"/>
    </xf>
    <xf numFmtId="164" fontId="2" fillId="0" borderId="13" xfId="0" applyFont="1" applyBorder="1" applyAlignment="1" applyProtection="1">
      <alignment horizontal="center"/>
      <protection hidden="1"/>
    </xf>
    <xf numFmtId="164" fontId="2" fillId="0" borderId="24" xfId="0" applyFont="1" applyBorder="1" applyAlignment="1" applyProtection="1">
      <alignment horizontal="center"/>
      <protection hidden="1"/>
    </xf>
    <xf numFmtId="164" fontId="2" fillId="0" borderId="21" xfId="0" applyFont="1" applyBorder="1" applyAlignment="1" applyProtection="1">
      <alignment horizontal="center"/>
      <protection hidden="1"/>
    </xf>
    <xf numFmtId="164" fontId="2" fillId="0" borderId="0" xfId="0" applyFont="1" applyFill="1" applyBorder="1" applyAlignment="1" applyProtection="1">
      <alignment horizontal="center"/>
      <protection hidden="1"/>
    </xf>
    <xf numFmtId="164" fontId="2" fillId="0" borderId="24" xfId="0" applyFont="1" applyFill="1" applyBorder="1" applyAlignment="1" applyProtection="1">
      <alignment horizontal="center"/>
      <protection hidden="1"/>
    </xf>
    <xf numFmtId="164" fontId="2" fillId="0" borderId="22" xfId="0" applyFont="1" applyFill="1" applyBorder="1" applyAlignment="1" applyProtection="1">
      <alignment horizontal="center"/>
      <protection hidden="1"/>
    </xf>
    <xf numFmtId="164" fontId="2" fillId="0" borderId="0" xfId="0" applyFont="1" applyBorder="1" applyAlignment="1">
      <alignment horizontal="left"/>
    </xf>
    <xf numFmtId="166" fontId="8" fillId="0" borderId="4" xfId="0" applyNumberFormat="1" applyFont="1" applyBorder="1" applyAlignment="1" applyProtection="1">
      <alignment/>
      <protection/>
    </xf>
    <xf numFmtId="166" fontId="8" fillId="0" borderId="4" xfId="0" applyNumberFormat="1" applyFont="1" applyBorder="1" applyAlignment="1">
      <alignment/>
    </xf>
    <xf numFmtId="164" fontId="2" fillId="0" borderId="31" xfId="0" applyFont="1" applyBorder="1" applyAlignment="1" applyProtection="1">
      <alignment horizontal="center"/>
      <protection hidden="1"/>
    </xf>
    <xf numFmtId="164" fontId="2" fillId="0" borderId="32" xfId="0" applyFont="1" applyBorder="1" applyAlignment="1" applyProtection="1">
      <alignment horizontal="center"/>
      <protection hidden="1"/>
    </xf>
    <xf numFmtId="165" fontId="2" fillId="0" borderId="24" xfId="0" applyNumberFormat="1" applyFont="1" applyBorder="1" applyAlignment="1" applyProtection="1">
      <alignment horizontal="center"/>
      <protection hidden="1"/>
    </xf>
    <xf numFmtId="166" fontId="2" fillId="0" borderId="22" xfId="0" applyNumberFormat="1" applyFont="1" applyBorder="1" applyAlignment="1" applyProtection="1">
      <alignment horizontal="center"/>
      <protection hidden="1"/>
    </xf>
    <xf numFmtId="164" fontId="2" fillId="0" borderId="14" xfId="0" applyFont="1" applyBorder="1" applyAlignment="1">
      <alignment horizontal="center"/>
    </xf>
    <xf numFmtId="164" fontId="32" fillId="0" borderId="14" xfId="0" applyFont="1" applyBorder="1" applyAlignment="1">
      <alignment horizontal="center"/>
    </xf>
    <xf numFmtId="165" fontId="32" fillId="0" borderId="14" xfId="0" applyNumberFormat="1" applyFont="1" applyBorder="1" applyAlignment="1">
      <alignment horizontal="center"/>
    </xf>
    <xf numFmtId="165" fontId="2" fillId="0" borderId="33" xfId="0" applyNumberFormat="1" applyFont="1" applyBorder="1" applyAlignment="1">
      <alignment horizontal="center"/>
    </xf>
    <xf numFmtId="171" fontId="3" fillId="0" borderId="0" xfId="0" applyNumberFormat="1" applyFont="1" applyBorder="1" applyAlignment="1">
      <alignment horizontal="left" indent="1"/>
    </xf>
    <xf numFmtId="166" fontId="3" fillId="0" borderId="0" xfId="0" applyNumberFormat="1" applyFont="1" applyBorder="1" applyAlignment="1">
      <alignment horizontal="center"/>
    </xf>
    <xf numFmtId="164" fontId="2" fillId="0" borderId="20" xfId="0" applyFont="1" applyFill="1" applyBorder="1" applyAlignment="1" applyProtection="1">
      <alignment horizontal="center"/>
      <protection hidden="1"/>
    </xf>
    <xf numFmtId="166" fontId="2" fillId="0" borderId="0" xfId="0" applyNumberFormat="1" applyFont="1" applyBorder="1" applyAlignment="1" applyProtection="1">
      <alignment horizontal="center"/>
      <protection hidden="1"/>
    </xf>
    <xf numFmtId="171" fontId="3" fillId="0" borderId="0" xfId="0" applyNumberFormat="1" applyFont="1" applyBorder="1" applyAlignment="1" applyProtection="1">
      <alignment horizontal="left" indent="1"/>
      <protection hidden="1"/>
    </xf>
    <xf numFmtId="166" fontId="3" fillId="0" borderId="0" xfId="0" applyNumberFormat="1" applyFont="1" applyBorder="1" applyAlignment="1" applyProtection="1">
      <alignment horizontal="center"/>
      <protection hidden="1"/>
    </xf>
    <xf numFmtId="164" fontId="2" fillId="0" borderId="7" xfId="0" applyFont="1" applyBorder="1" applyAlignment="1">
      <alignment horizontal="center"/>
    </xf>
    <xf numFmtId="165" fontId="2" fillId="0" borderId="34" xfId="0" applyNumberFormat="1" applyFont="1" applyBorder="1" applyAlignment="1">
      <alignment horizontal="center"/>
    </xf>
    <xf numFmtId="164" fontId="2" fillId="13" borderId="20" xfId="0" applyFont="1" applyFill="1" applyBorder="1" applyAlignment="1" applyProtection="1">
      <alignment horizontal="center"/>
      <protection hidden="1"/>
    </xf>
    <xf numFmtId="164" fontId="2" fillId="0" borderId="35" xfId="0" applyFont="1" applyBorder="1" applyAlignment="1">
      <alignment horizontal="center"/>
    </xf>
    <xf numFmtId="164" fontId="2" fillId="0" borderId="13" xfId="0" applyFont="1" applyBorder="1" applyAlignment="1">
      <alignment horizontal="center"/>
    </xf>
    <xf numFmtId="164" fontId="32" fillId="0" borderId="13" xfId="0" applyFont="1" applyBorder="1" applyAlignment="1">
      <alignment horizontal="center"/>
    </xf>
    <xf numFmtId="164" fontId="2" fillId="13" borderId="13" xfId="0" applyFont="1" applyFill="1" applyBorder="1" applyAlignment="1">
      <alignment horizontal="center"/>
    </xf>
    <xf numFmtId="164" fontId="2" fillId="0" borderId="13" xfId="0" applyFont="1" applyFill="1" applyBorder="1" applyAlignment="1">
      <alignment horizontal="center"/>
    </xf>
    <xf numFmtId="164" fontId="32" fillId="0" borderId="13" xfId="0" applyFont="1" applyBorder="1" applyAlignment="1">
      <alignment/>
    </xf>
    <xf numFmtId="164" fontId="2" fillId="0" borderId="36" xfId="0" applyFont="1" applyFill="1" applyBorder="1" applyAlignment="1">
      <alignment horizontal="center"/>
    </xf>
    <xf numFmtId="164" fontId="3" fillId="0" borderId="0" xfId="0" applyFont="1" applyBorder="1" applyAlignment="1">
      <alignment horizontal="center"/>
    </xf>
    <xf numFmtId="164" fontId="3" fillId="0" borderId="0" xfId="0" applyFont="1" applyBorder="1" applyAlignment="1" applyProtection="1">
      <alignment horizontal="center"/>
      <protection hidden="1"/>
    </xf>
    <xf numFmtId="166" fontId="2" fillId="0" borderId="15" xfId="0" applyNumberFormat="1" applyFont="1" applyBorder="1" applyAlignment="1" applyProtection="1">
      <alignment vertical="center"/>
      <protection locked="0"/>
    </xf>
    <xf numFmtId="166" fontId="2" fillId="0" borderId="11" xfId="0" applyNumberFormat="1" applyFont="1" applyBorder="1" applyAlignment="1" applyProtection="1">
      <alignment vertical="center"/>
      <protection locked="0"/>
    </xf>
    <xf numFmtId="166" fontId="2" fillId="0" borderId="15" xfId="0" applyNumberFormat="1" applyFont="1" applyBorder="1" applyAlignment="1" applyProtection="1">
      <alignment vertical="center"/>
      <protection/>
    </xf>
    <xf numFmtId="166" fontId="2" fillId="0" borderId="11" xfId="0" applyNumberFormat="1" applyFont="1" applyBorder="1" applyAlignment="1" applyProtection="1">
      <alignment vertical="center"/>
      <protection/>
    </xf>
    <xf numFmtId="164" fontId="0" fillId="0" borderId="12" xfId="0" applyBorder="1" applyAlignment="1">
      <alignment/>
    </xf>
    <xf numFmtId="165" fontId="0" fillId="0" borderId="12" xfId="0" applyNumberFormat="1" applyBorder="1" applyAlignment="1">
      <alignment/>
    </xf>
    <xf numFmtId="170" fontId="0" fillId="0" borderId="0" xfId="0" applyNumberFormat="1" applyBorder="1" applyAlignment="1">
      <alignment/>
    </xf>
    <xf numFmtId="164" fontId="3" fillId="0" borderId="0" xfId="0" applyFont="1" applyFill="1" applyBorder="1" applyAlignment="1">
      <alignment horizontal="center"/>
    </xf>
    <xf numFmtId="164" fontId="11" fillId="0" borderId="19" xfId="0" applyFont="1" applyBorder="1" applyAlignment="1">
      <alignment horizontal="center"/>
    </xf>
    <xf numFmtId="164" fontId="11" fillId="0" borderId="12" xfId="0" applyFont="1" applyBorder="1" applyAlignment="1">
      <alignment horizontal="center"/>
    </xf>
    <xf numFmtId="165" fontId="11" fillId="0" borderId="37" xfId="0" applyNumberFormat="1" applyFont="1" applyBorder="1" applyAlignment="1">
      <alignment horizontal="center"/>
    </xf>
    <xf numFmtId="165" fontId="32" fillId="0" borderId="12" xfId="0" applyNumberFormat="1" applyFont="1" applyBorder="1" applyAlignment="1">
      <alignment horizontal="center"/>
    </xf>
    <xf numFmtId="165" fontId="11" fillId="0" borderId="12" xfId="0" applyNumberFormat="1" applyFont="1" applyBorder="1" applyAlignment="1">
      <alignment horizontal="center"/>
    </xf>
    <xf numFmtId="165" fontId="11" fillId="0" borderId="19" xfId="0" applyNumberFormat="1" applyFont="1" applyBorder="1" applyAlignment="1">
      <alignment horizontal="center"/>
    </xf>
    <xf numFmtId="165" fontId="37" fillId="0" borderId="2" xfId="0" applyNumberFormat="1" applyFont="1" applyBorder="1" applyAlignment="1">
      <alignment horizontal="center"/>
    </xf>
    <xf numFmtId="164" fontId="11" fillId="0" borderId="19" xfId="0" applyFont="1" applyBorder="1" applyAlignment="1">
      <alignment/>
    </xf>
    <xf numFmtId="164" fontId="11" fillId="0" borderId="19" xfId="0" applyFont="1" applyBorder="1" applyAlignment="1" applyProtection="1">
      <alignment horizontal="center"/>
      <protection hidden="1"/>
    </xf>
    <xf numFmtId="164" fontId="11" fillId="0" borderId="12" xfId="0" applyFont="1" applyBorder="1" applyAlignment="1" applyProtection="1">
      <alignment horizontal="center"/>
      <protection hidden="1"/>
    </xf>
    <xf numFmtId="165" fontId="11" fillId="0" borderId="37" xfId="0" applyNumberFormat="1" applyFont="1" applyBorder="1" applyAlignment="1" applyProtection="1">
      <alignment horizontal="center"/>
      <protection hidden="1"/>
    </xf>
    <xf numFmtId="165" fontId="11" fillId="0" borderId="12" xfId="0" applyNumberFormat="1" applyFont="1" applyBorder="1" applyAlignment="1" applyProtection="1">
      <alignment horizontal="center"/>
      <protection hidden="1"/>
    </xf>
    <xf numFmtId="165" fontId="11" fillId="0" borderId="19" xfId="0" applyNumberFormat="1" applyFont="1" applyBorder="1" applyAlignment="1" applyProtection="1">
      <alignment horizontal="center"/>
      <protection hidden="1"/>
    </xf>
    <xf numFmtId="165" fontId="37" fillId="0" borderId="2" xfId="0" applyNumberFormat="1" applyFont="1" applyBorder="1" applyAlignment="1" applyProtection="1">
      <alignment horizontal="center"/>
      <protection hidden="1"/>
    </xf>
    <xf numFmtId="164" fontId="11" fillId="0" borderId="19" xfId="0" applyFont="1" applyBorder="1" applyAlignment="1" applyProtection="1">
      <alignment/>
      <protection hidden="1"/>
    </xf>
    <xf numFmtId="164" fontId="11" fillId="0" borderId="0" xfId="0" applyFont="1" applyBorder="1" applyAlignment="1" applyProtection="1">
      <alignment/>
      <protection hidden="1"/>
    </xf>
    <xf numFmtId="164" fontId="2" fillId="0" borderId="20" xfId="0" applyFont="1" applyBorder="1" applyAlignment="1">
      <alignment/>
    </xf>
    <xf numFmtId="164" fontId="2" fillId="0" borderId="0" xfId="0" applyFont="1" applyFill="1" applyBorder="1" applyAlignment="1">
      <alignment horizontal="left"/>
    </xf>
    <xf numFmtId="164" fontId="2" fillId="0" borderId="7" xfId="0" applyFont="1" applyBorder="1" applyAlignment="1" applyProtection="1">
      <alignment horizontal="center"/>
      <protection hidden="1"/>
    </xf>
    <xf numFmtId="164" fontId="2" fillId="0" borderId="20" xfId="0" applyFont="1" applyBorder="1" applyAlignment="1" applyProtection="1">
      <alignment/>
      <protection hidden="1"/>
    </xf>
    <xf numFmtId="165" fontId="2" fillId="0" borderId="4" xfId="0" applyNumberFormat="1" applyFont="1" applyBorder="1" applyAlignment="1">
      <alignment horizontal="center"/>
    </xf>
    <xf numFmtId="165" fontId="2" fillId="0" borderId="4" xfId="0" applyNumberFormat="1" applyFont="1" applyBorder="1" applyAlignment="1" applyProtection="1">
      <alignment horizontal="center"/>
      <protection hidden="1"/>
    </xf>
    <xf numFmtId="164" fontId="2" fillId="0" borderId="3" xfId="0" applyFont="1" applyBorder="1" applyAlignment="1" applyProtection="1">
      <alignment/>
      <protection hidden="1"/>
    </xf>
    <xf numFmtId="164" fontId="38" fillId="0" borderId="6" xfId="0" applyFont="1" applyBorder="1" applyAlignment="1">
      <alignment horizontal="center"/>
    </xf>
    <xf numFmtId="164" fontId="3" fillId="0" borderId="14" xfId="0" applyFont="1" applyBorder="1" applyAlignment="1">
      <alignment/>
    </xf>
    <xf numFmtId="164" fontId="38" fillId="0" borderId="14" xfId="0" applyFont="1" applyBorder="1" applyAlignment="1">
      <alignment horizontal="center"/>
    </xf>
    <xf numFmtId="164" fontId="39" fillId="0" borderId="14" xfId="0" applyFont="1" applyBorder="1" applyAlignment="1">
      <alignment horizontal="center"/>
    </xf>
    <xf numFmtId="164" fontId="3" fillId="0" borderId="14" xfId="0" applyFont="1" applyBorder="1" applyAlignment="1">
      <alignment horizontal="center"/>
    </xf>
    <xf numFmtId="164" fontId="0" fillId="0" borderId="14" xfId="0" applyBorder="1" applyAlignment="1">
      <alignment/>
    </xf>
    <xf numFmtId="164" fontId="3" fillId="0" borderId="33" xfId="0" applyFont="1" applyBorder="1" applyAlignment="1">
      <alignment horizontal="center"/>
    </xf>
    <xf numFmtId="164" fontId="3" fillId="0" borderId="21" xfId="0" applyFont="1" applyBorder="1" applyAlignment="1">
      <alignment/>
    </xf>
    <xf numFmtId="164" fontId="3" fillId="0" borderId="24" xfId="0" applyFont="1" applyBorder="1" applyAlignment="1">
      <alignment/>
    </xf>
    <xf numFmtId="164" fontId="3" fillId="0" borderId="34" xfId="0" applyFont="1" applyBorder="1" applyAlignment="1">
      <alignment/>
    </xf>
    <xf numFmtId="164" fontId="2" fillId="0" borderId="20" xfId="0" applyFont="1" applyFill="1" applyBorder="1" applyAlignment="1">
      <alignment horizontal="center"/>
    </xf>
    <xf numFmtId="164" fontId="40" fillId="2" borderId="15" xfId="0" applyFont="1" applyFill="1" applyBorder="1" applyAlignment="1">
      <alignment horizontal="center"/>
    </xf>
    <xf numFmtId="164" fontId="32" fillId="2" borderId="18" xfId="0" applyFont="1" applyFill="1" applyBorder="1" applyAlignment="1">
      <alignment horizontal="center"/>
    </xf>
    <xf numFmtId="164" fontId="40" fillId="2" borderId="18" xfId="0" applyFont="1" applyFill="1" applyBorder="1" applyAlignment="1">
      <alignment horizontal="center"/>
    </xf>
    <xf numFmtId="164" fontId="12" fillId="2" borderId="18" xfId="0" applyFont="1" applyFill="1" applyBorder="1" applyAlignment="1">
      <alignment horizontal="center"/>
    </xf>
    <xf numFmtId="164" fontId="12" fillId="2" borderId="16" xfId="0" applyFont="1" applyFill="1" applyBorder="1" applyAlignment="1">
      <alignment horizontal="center"/>
    </xf>
    <xf numFmtId="164" fontId="32" fillId="2" borderId="0" xfId="0" applyFont="1" applyFill="1" applyBorder="1" applyAlignment="1">
      <alignment horizontal="center"/>
    </xf>
    <xf numFmtId="164" fontId="2" fillId="2" borderId="38" xfId="0" applyFont="1" applyFill="1" applyBorder="1" applyAlignment="1">
      <alignment horizontal="center"/>
    </xf>
    <xf numFmtId="164" fontId="2" fillId="0" borderId="3" xfId="0" applyFont="1" applyFill="1" applyBorder="1" applyAlignment="1">
      <alignment/>
    </xf>
    <xf numFmtId="164" fontId="40" fillId="2" borderId="15" xfId="0" applyFont="1" applyFill="1" applyBorder="1" applyAlignment="1" applyProtection="1">
      <alignment horizontal="center"/>
      <protection hidden="1"/>
    </xf>
    <xf numFmtId="164" fontId="40" fillId="2" borderId="18" xfId="0" applyFont="1" applyFill="1" applyBorder="1" applyAlignment="1" applyProtection="1">
      <alignment horizontal="center"/>
      <protection hidden="1"/>
    </xf>
    <xf numFmtId="164" fontId="2" fillId="2" borderId="18" xfId="0" applyFont="1" applyFill="1" applyBorder="1" applyAlignment="1" applyProtection="1">
      <alignment horizontal="center"/>
      <protection hidden="1"/>
    </xf>
    <xf numFmtId="164" fontId="12" fillId="2" borderId="18" xfId="0" applyFont="1" applyFill="1" applyBorder="1" applyAlignment="1" applyProtection="1">
      <alignment horizontal="center"/>
      <protection hidden="1"/>
    </xf>
    <xf numFmtId="164" fontId="12" fillId="2" borderId="16" xfId="0" applyFont="1" applyFill="1" applyBorder="1" applyAlignment="1" applyProtection="1">
      <alignment horizontal="center"/>
      <protection hidden="1"/>
    </xf>
    <xf numFmtId="164" fontId="2" fillId="2" borderId="0" xfId="0" applyFont="1" applyFill="1" applyBorder="1" applyAlignment="1" applyProtection="1">
      <alignment horizontal="center"/>
      <protection hidden="1"/>
    </xf>
    <xf numFmtId="164" fontId="2" fillId="2" borderId="38" xfId="0" applyFont="1" applyFill="1" applyBorder="1" applyAlignment="1" applyProtection="1">
      <alignment horizontal="center"/>
      <protection hidden="1"/>
    </xf>
    <xf numFmtId="164" fontId="2" fillId="0" borderId="3" xfId="0" applyFont="1" applyFill="1" applyBorder="1" applyAlignment="1" applyProtection="1">
      <alignment/>
      <protection hidden="1"/>
    </xf>
    <xf numFmtId="164" fontId="2" fillId="0" borderId="0" xfId="0" applyFont="1" applyFill="1" applyBorder="1" applyAlignment="1" applyProtection="1">
      <alignment/>
      <protection hidden="1"/>
    </xf>
    <xf numFmtId="164" fontId="3" fillId="2" borderId="7" xfId="0" applyFont="1" applyFill="1" applyBorder="1" applyAlignment="1">
      <alignment horizontal="center"/>
    </xf>
    <xf numFmtId="165" fontId="3" fillId="2" borderId="0" xfId="0" applyNumberFormat="1" applyFont="1" applyFill="1" applyBorder="1" applyAlignment="1">
      <alignment horizontal="center"/>
    </xf>
    <xf numFmtId="164" fontId="3" fillId="2" borderId="0" xfId="0" applyFont="1" applyFill="1" applyBorder="1" applyAlignment="1">
      <alignment horizontal="center"/>
    </xf>
    <xf numFmtId="164" fontId="3" fillId="0" borderId="7" xfId="0" applyFont="1" applyBorder="1" applyAlignment="1">
      <alignment/>
    </xf>
    <xf numFmtId="165" fontId="0" fillId="0" borderId="0" xfId="0" applyNumberFormat="1" applyFont="1" applyBorder="1" applyAlignment="1">
      <alignment/>
    </xf>
    <xf numFmtId="164" fontId="3" fillId="0" borderId="35" xfId="0" applyFont="1" applyBorder="1" applyAlignment="1">
      <alignment/>
    </xf>
    <xf numFmtId="164" fontId="3" fillId="0" borderId="13" xfId="0" applyFont="1" applyBorder="1" applyAlignment="1">
      <alignment/>
    </xf>
    <xf numFmtId="164" fontId="3" fillId="0" borderId="36" xfId="0" applyFont="1" applyBorder="1" applyAlignment="1">
      <alignment/>
    </xf>
    <xf numFmtId="166" fontId="0" fillId="0" borderId="1" xfId="0" applyNumberFormat="1" applyBorder="1" applyAlignment="1">
      <alignment/>
    </xf>
    <xf numFmtId="165" fontId="0" fillId="0" borderId="2" xfId="0" applyNumberFormat="1" applyBorder="1" applyAlignment="1">
      <alignment/>
    </xf>
    <xf numFmtId="165" fontId="3" fillId="0" borderId="0" xfId="0" applyNumberFormat="1" applyFont="1" applyBorder="1" applyAlignment="1">
      <alignment/>
    </xf>
    <xf numFmtId="164" fontId="10" fillId="0" borderId="19" xfId="0" applyFont="1" applyBorder="1" applyAlignment="1">
      <alignment horizontal="center"/>
    </xf>
    <xf numFmtId="164" fontId="2" fillId="0" borderId="7" xfId="0" applyFont="1" applyBorder="1" applyAlignment="1">
      <alignment/>
    </xf>
    <xf numFmtId="164" fontId="10" fillId="0" borderId="19" xfId="0" applyFont="1" applyBorder="1" applyAlignment="1" applyProtection="1">
      <alignment horizontal="center"/>
      <protection hidden="1"/>
    </xf>
    <xf numFmtId="164" fontId="2" fillId="0" borderId="7" xfId="0" applyFont="1" applyBorder="1" applyAlignment="1" applyProtection="1">
      <alignment/>
      <protection hidden="1"/>
    </xf>
    <xf numFmtId="165" fontId="0" fillId="0" borderId="4" xfId="0" applyNumberFormat="1" applyBorder="1" applyAlignment="1">
      <alignment/>
    </xf>
    <xf numFmtId="164" fontId="10" fillId="0" borderId="20" xfId="0" applyFont="1" applyBorder="1" applyAlignment="1">
      <alignment horizontal="center"/>
    </xf>
    <xf numFmtId="164" fontId="10" fillId="0" borderId="15" xfId="0" applyFont="1" applyBorder="1" applyAlignment="1">
      <alignment horizontal="center"/>
    </xf>
    <xf numFmtId="164" fontId="41" fillId="0" borderId="18" xfId="0" applyFont="1" applyBorder="1" applyAlignment="1">
      <alignment horizontal="center"/>
    </xf>
    <xf numFmtId="164" fontId="10" fillId="0" borderId="18" xfId="0" applyFont="1" applyBorder="1" applyAlignment="1">
      <alignment horizontal="center"/>
    </xf>
    <xf numFmtId="164" fontId="10" fillId="0" borderId="16" xfId="0" applyFont="1" applyBorder="1" applyAlignment="1">
      <alignment horizontal="center"/>
    </xf>
    <xf numFmtId="164" fontId="2" fillId="0" borderId="11" xfId="0" applyFont="1" applyBorder="1" applyAlignment="1">
      <alignment horizontal="center"/>
    </xf>
    <xf numFmtId="164" fontId="10" fillId="0" borderId="20" xfId="0" applyFont="1" applyBorder="1" applyAlignment="1" applyProtection="1">
      <alignment horizontal="center"/>
      <protection hidden="1"/>
    </xf>
    <xf numFmtId="164" fontId="10" fillId="0" borderId="15" xfId="0" applyFont="1" applyBorder="1" applyAlignment="1" applyProtection="1">
      <alignment horizontal="center"/>
      <protection hidden="1"/>
    </xf>
    <xf numFmtId="164" fontId="10" fillId="0" borderId="18" xfId="0" applyFont="1" applyBorder="1" applyAlignment="1" applyProtection="1">
      <alignment horizontal="center"/>
      <protection hidden="1"/>
    </xf>
    <xf numFmtId="164" fontId="10" fillId="0" borderId="16" xfId="0" applyFont="1" applyBorder="1" applyAlignment="1" applyProtection="1">
      <alignment horizontal="center"/>
      <protection hidden="1"/>
    </xf>
    <xf numFmtId="164" fontId="2" fillId="0" borderId="11" xfId="0" applyFont="1" applyBorder="1" applyAlignment="1" applyProtection="1">
      <alignment horizontal="center"/>
      <protection hidden="1"/>
    </xf>
    <xf numFmtId="164" fontId="2" fillId="2" borderId="15" xfId="0" applyFont="1" applyFill="1" applyBorder="1" applyAlignment="1">
      <alignment horizontal="center"/>
    </xf>
    <xf numFmtId="164" fontId="2" fillId="2" borderId="16" xfId="0" applyFont="1" applyFill="1" applyBorder="1" applyAlignment="1">
      <alignment horizontal="center"/>
    </xf>
    <xf numFmtId="164" fontId="2" fillId="0" borderId="15" xfId="0" applyFont="1" applyBorder="1" applyAlignment="1">
      <alignment horizontal="center"/>
    </xf>
    <xf numFmtId="164" fontId="10" fillId="10" borderId="18" xfId="0" applyFont="1" applyFill="1" applyBorder="1" applyAlignment="1">
      <alignment horizontal="center"/>
    </xf>
    <xf numFmtId="164" fontId="32" fillId="10" borderId="18" xfId="0" applyFont="1" applyFill="1" applyBorder="1" applyAlignment="1">
      <alignment horizontal="center"/>
    </xf>
    <xf numFmtId="164" fontId="2" fillId="10" borderId="18" xfId="0" applyFont="1" applyFill="1" applyBorder="1" applyAlignment="1">
      <alignment horizontal="center"/>
    </xf>
    <xf numFmtId="164" fontId="32" fillId="0" borderId="18" xfId="0" applyFont="1" applyBorder="1" applyAlignment="1">
      <alignment horizontal="center"/>
    </xf>
    <xf numFmtId="164" fontId="2" fillId="0" borderId="18" xfId="0" applyFont="1" applyBorder="1" applyAlignment="1">
      <alignment horizontal="center"/>
    </xf>
    <xf numFmtId="164" fontId="2" fillId="0" borderId="16" xfId="0" applyFont="1" applyBorder="1" applyAlignment="1">
      <alignment horizontal="center"/>
    </xf>
    <xf numFmtId="164" fontId="10" fillId="10" borderId="11" xfId="0" applyFont="1" applyFill="1" applyBorder="1" applyAlignment="1">
      <alignment horizontal="center"/>
    </xf>
    <xf numFmtId="164" fontId="2" fillId="2" borderId="15" xfId="0" applyFont="1" applyFill="1" applyBorder="1" applyAlignment="1" applyProtection="1">
      <alignment horizontal="center"/>
      <protection hidden="1"/>
    </xf>
    <xf numFmtId="164" fontId="2" fillId="2" borderId="16" xfId="0" applyFont="1" applyFill="1" applyBorder="1" applyAlignment="1" applyProtection="1">
      <alignment horizontal="center"/>
      <protection hidden="1"/>
    </xf>
    <xf numFmtId="164" fontId="2" fillId="0" borderId="15" xfId="0" applyFont="1" applyBorder="1" applyAlignment="1" applyProtection="1">
      <alignment horizontal="center"/>
      <protection hidden="1"/>
    </xf>
    <xf numFmtId="164" fontId="10" fillId="10" borderId="18" xfId="0" applyFont="1" applyFill="1" applyBorder="1" applyAlignment="1" applyProtection="1">
      <alignment horizontal="center"/>
      <protection hidden="1"/>
    </xf>
    <xf numFmtId="164" fontId="2" fillId="10" borderId="18" xfId="0" applyFont="1" applyFill="1" applyBorder="1" applyAlignment="1" applyProtection="1">
      <alignment horizontal="center"/>
      <protection hidden="1"/>
    </xf>
    <xf numFmtId="164" fontId="2" fillId="0" borderId="18" xfId="0" applyFont="1" applyBorder="1" applyAlignment="1" applyProtection="1">
      <alignment horizontal="center"/>
      <protection hidden="1"/>
    </xf>
    <xf numFmtId="165" fontId="2" fillId="0" borderId="18" xfId="0" applyNumberFormat="1" applyFont="1" applyBorder="1" applyAlignment="1" applyProtection="1">
      <alignment horizontal="center"/>
      <protection hidden="1"/>
    </xf>
    <xf numFmtId="164" fontId="2" fillId="0" borderId="16" xfId="0" applyFont="1" applyBorder="1" applyAlignment="1" applyProtection="1">
      <alignment horizontal="center"/>
      <protection hidden="1"/>
    </xf>
    <xf numFmtId="164" fontId="10" fillId="10" borderId="11" xfId="0" applyFont="1" applyFill="1" applyBorder="1" applyAlignment="1" applyProtection="1">
      <alignment horizontal="center"/>
      <protection hidden="1"/>
    </xf>
    <xf numFmtId="164" fontId="3" fillId="0" borderId="6" xfId="0" applyFont="1" applyBorder="1" applyAlignment="1">
      <alignment/>
    </xf>
    <xf numFmtId="165" fontId="0" fillId="0" borderId="17" xfId="0" applyNumberFormat="1" applyBorder="1" applyAlignment="1">
      <alignment/>
    </xf>
    <xf numFmtId="165" fontId="0" fillId="0" borderId="10" xfId="0" applyNumberFormat="1" applyBorder="1" applyAlignment="1">
      <alignment/>
    </xf>
    <xf numFmtId="164" fontId="10" fillId="10" borderId="0" xfId="0" applyFont="1" applyFill="1" applyBorder="1" applyAlignment="1">
      <alignment horizontal="center"/>
    </xf>
    <xf numFmtId="164" fontId="10" fillId="0" borderId="0" xfId="0" applyFont="1" applyBorder="1" applyAlignment="1">
      <alignment horizontal="center"/>
    </xf>
    <xf numFmtId="164" fontId="2" fillId="0" borderId="19" xfId="0" applyFont="1" applyBorder="1" applyAlignment="1">
      <alignment horizontal="center"/>
    </xf>
    <xf numFmtId="164" fontId="10" fillId="10" borderId="0" xfId="0" applyFont="1" applyFill="1" applyBorder="1" applyAlignment="1" applyProtection="1">
      <alignment horizontal="center"/>
      <protection hidden="1"/>
    </xf>
    <xf numFmtId="164" fontId="10" fillId="0" borderId="0" xfId="0" applyFont="1" applyBorder="1" applyAlignment="1" applyProtection="1">
      <alignment horizontal="center"/>
      <protection hidden="1"/>
    </xf>
    <xf numFmtId="164" fontId="2" fillId="0" borderId="19" xfId="0" applyFont="1" applyBorder="1" applyAlignment="1" applyProtection="1">
      <alignment horizontal="center"/>
      <protection hidden="1"/>
    </xf>
    <xf numFmtId="164" fontId="10" fillId="0" borderId="8" xfId="0" applyFont="1" applyBorder="1" applyAlignment="1">
      <alignment horizontal="center"/>
    </xf>
    <xf numFmtId="164" fontId="32" fillId="0" borderId="17" xfId="0" applyFont="1" applyBorder="1" applyAlignment="1">
      <alignment horizontal="center"/>
    </xf>
    <xf numFmtId="164" fontId="2" fillId="0" borderId="8" xfId="0" applyFont="1" applyBorder="1" applyAlignment="1">
      <alignment horizontal="center"/>
    </xf>
    <xf numFmtId="164" fontId="2" fillId="0" borderId="17" xfId="0" applyFont="1" applyBorder="1" applyAlignment="1">
      <alignment horizontal="center"/>
    </xf>
    <xf numFmtId="164" fontId="10" fillId="0" borderId="8" xfId="0" applyFont="1" applyBorder="1" applyAlignment="1" applyProtection="1">
      <alignment horizontal="center"/>
      <protection hidden="1"/>
    </xf>
    <xf numFmtId="164" fontId="2" fillId="0" borderId="17" xfId="0" applyFont="1" applyBorder="1" applyAlignment="1" applyProtection="1">
      <alignment horizontal="center"/>
      <protection hidden="1"/>
    </xf>
    <xf numFmtId="164" fontId="2" fillId="0" borderId="8" xfId="0" applyFont="1" applyBorder="1" applyAlignment="1" applyProtection="1">
      <alignment horizontal="center"/>
      <protection hidden="1"/>
    </xf>
    <xf numFmtId="172" fontId="3" fillId="0" borderId="0" xfId="15" applyNumberFormat="1" applyFont="1" applyFill="1" applyBorder="1" applyAlignment="1" applyProtection="1">
      <alignment/>
      <protection/>
    </xf>
    <xf numFmtId="164" fontId="3" fillId="2" borderId="34" xfId="0" applyFont="1" applyFill="1" applyBorder="1" applyAlignment="1">
      <alignment horizontal="center"/>
    </xf>
    <xf numFmtId="164" fontId="2" fillId="0" borderId="12" xfId="0" applyFont="1" applyBorder="1" applyAlignment="1">
      <alignment horizontal="center"/>
    </xf>
    <xf numFmtId="164" fontId="2" fillId="0" borderId="1" xfId="0" applyFont="1" applyBorder="1" applyAlignment="1">
      <alignment horizontal="center"/>
    </xf>
    <xf numFmtId="164" fontId="32" fillId="0" borderId="12" xfId="0" applyFont="1" applyBorder="1" applyAlignment="1">
      <alignment horizontal="center"/>
    </xf>
    <xf numFmtId="164" fontId="2" fillId="0" borderId="12" xfId="0" applyFont="1" applyBorder="1" applyAlignment="1">
      <alignment/>
    </xf>
    <xf numFmtId="164" fontId="2" fillId="0" borderId="2" xfId="0" applyFont="1" applyBorder="1" applyAlignment="1">
      <alignment horizontal="center"/>
    </xf>
    <xf numFmtId="164" fontId="2" fillId="0" borderId="1" xfId="0" applyFont="1" applyBorder="1" applyAlignment="1">
      <alignment/>
    </xf>
    <xf numFmtId="164" fontId="2" fillId="0" borderId="12" xfId="0" applyFont="1" applyBorder="1" applyAlignment="1" applyProtection="1">
      <alignment horizontal="center"/>
      <protection hidden="1"/>
    </xf>
    <xf numFmtId="164" fontId="2" fillId="0" borderId="1" xfId="0" applyFont="1" applyBorder="1" applyAlignment="1" applyProtection="1">
      <alignment horizontal="center"/>
      <protection hidden="1"/>
    </xf>
    <xf numFmtId="164" fontId="2" fillId="0" borderId="12" xfId="0" applyFont="1" applyBorder="1" applyAlignment="1" applyProtection="1">
      <alignment/>
      <protection hidden="1"/>
    </xf>
    <xf numFmtId="164" fontId="2" fillId="0" borderId="2" xfId="0" applyFont="1" applyBorder="1" applyAlignment="1" applyProtection="1">
      <alignment horizontal="center"/>
      <protection hidden="1"/>
    </xf>
    <xf numFmtId="164" fontId="2" fillId="0" borderId="1" xfId="0" applyFont="1" applyBorder="1" applyAlignment="1" applyProtection="1">
      <alignment/>
      <protection hidden="1"/>
    </xf>
    <xf numFmtId="164" fontId="2" fillId="0" borderId="9" xfId="0" applyFont="1" applyBorder="1" applyAlignment="1">
      <alignment horizontal="center"/>
    </xf>
    <xf numFmtId="164" fontId="2" fillId="0" borderId="10" xfId="0" applyFont="1" applyBorder="1" applyAlignment="1">
      <alignment horizontal="center"/>
    </xf>
    <xf numFmtId="164" fontId="2" fillId="0" borderId="9" xfId="0" applyFont="1" applyBorder="1" applyAlignment="1">
      <alignment/>
    </xf>
    <xf numFmtId="164" fontId="2" fillId="0" borderId="9" xfId="0" applyFont="1" applyBorder="1" applyAlignment="1" applyProtection="1">
      <alignment horizontal="center"/>
      <protection hidden="1"/>
    </xf>
    <xf numFmtId="164" fontId="2" fillId="0" borderId="10" xfId="0" applyFont="1" applyBorder="1" applyAlignment="1" applyProtection="1">
      <alignment horizontal="center"/>
      <protection hidden="1"/>
    </xf>
    <xf numFmtId="164" fontId="2" fillId="0" borderId="8" xfId="0" applyFont="1" applyBorder="1" applyAlignment="1" applyProtection="1">
      <alignment/>
      <protection hidden="1"/>
    </xf>
    <xf numFmtId="164" fontId="37" fillId="0" borderId="1" xfId="0" applyFont="1" applyBorder="1" applyAlignment="1">
      <alignment horizontal="center"/>
    </xf>
    <xf numFmtId="164" fontId="37" fillId="0" borderId="12" xfId="0" applyFont="1" applyBorder="1" applyAlignment="1">
      <alignment horizontal="center"/>
    </xf>
    <xf numFmtId="164" fontId="37" fillId="0" borderId="2" xfId="0" applyFont="1" applyBorder="1" applyAlignment="1">
      <alignment horizontal="center"/>
    </xf>
    <xf numFmtId="164" fontId="37" fillId="0" borderId="19" xfId="0" applyFont="1" applyBorder="1" applyAlignment="1">
      <alignment horizontal="center"/>
    </xf>
    <xf numFmtId="164" fontId="11" fillId="0" borderId="1" xfId="0" applyFont="1" applyBorder="1" applyAlignment="1">
      <alignment/>
    </xf>
    <xf numFmtId="164" fontId="37" fillId="0" borderId="1" xfId="0" applyFont="1" applyBorder="1" applyAlignment="1" applyProtection="1">
      <alignment horizontal="center"/>
      <protection hidden="1"/>
    </xf>
    <xf numFmtId="164" fontId="37" fillId="0" borderId="12" xfId="0" applyFont="1" applyBorder="1" applyAlignment="1" applyProtection="1">
      <alignment horizontal="center"/>
      <protection hidden="1"/>
    </xf>
    <xf numFmtId="164" fontId="37" fillId="0" borderId="2" xfId="0" applyFont="1" applyBorder="1" applyAlignment="1" applyProtection="1">
      <alignment horizontal="center"/>
      <protection hidden="1"/>
    </xf>
    <xf numFmtId="164" fontId="37" fillId="0" borderId="19" xfId="0" applyFont="1" applyBorder="1" applyAlignment="1" applyProtection="1">
      <alignment horizontal="center"/>
      <protection hidden="1"/>
    </xf>
    <xf numFmtId="164" fontId="2" fillId="0" borderId="3" xfId="0" applyFont="1" applyBorder="1" applyAlignment="1">
      <alignment horizontal="center"/>
    </xf>
    <xf numFmtId="164" fontId="2" fillId="0" borderId="3" xfId="0" applyFont="1" applyBorder="1" applyAlignment="1" applyProtection="1">
      <alignment horizontal="center"/>
      <protection hidden="1"/>
    </xf>
    <xf numFmtId="166" fontId="2" fillId="0" borderId="3" xfId="0" applyNumberFormat="1" applyFont="1" applyBorder="1" applyAlignment="1">
      <alignment horizontal="center"/>
    </xf>
    <xf numFmtId="166" fontId="32" fillId="0" borderId="0" xfId="0" applyNumberFormat="1" applyFont="1" applyBorder="1" applyAlignment="1">
      <alignment horizontal="center"/>
    </xf>
    <xf numFmtId="166" fontId="2" fillId="0" borderId="0" xfId="0" applyNumberFormat="1" applyFont="1" applyBorder="1" applyAlignment="1">
      <alignment horizontal="center"/>
    </xf>
    <xf numFmtId="166" fontId="2" fillId="0" borderId="4" xfId="0" applyNumberFormat="1" applyFont="1" applyBorder="1" applyAlignment="1">
      <alignment horizontal="center"/>
    </xf>
    <xf numFmtId="166" fontId="2" fillId="0" borderId="20" xfId="0" applyNumberFormat="1" applyFont="1" applyBorder="1" applyAlignment="1">
      <alignment horizontal="center"/>
    </xf>
    <xf numFmtId="165" fontId="32" fillId="0" borderId="0" xfId="0" applyNumberFormat="1" applyFont="1" applyBorder="1" applyAlignment="1">
      <alignment horizontal="center"/>
    </xf>
    <xf numFmtId="166" fontId="2" fillId="0" borderId="3" xfId="0" applyNumberFormat="1" applyFont="1" applyBorder="1" applyAlignment="1" applyProtection="1">
      <alignment horizontal="center"/>
      <protection hidden="1"/>
    </xf>
    <xf numFmtId="166" fontId="2" fillId="0" borderId="4" xfId="0" applyNumberFormat="1" applyFont="1" applyBorder="1" applyAlignment="1" applyProtection="1">
      <alignment horizontal="center"/>
      <protection hidden="1"/>
    </xf>
    <xf numFmtId="166" fontId="2" fillId="0" borderId="20" xfId="0" applyNumberFormat="1" applyFont="1" applyBorder="1" applyAlignment="1" applyProtection="1">
      <alignment horizontal="center"/>
      <protection hidden="1"/>
    </xf>
    <xf numFmtId="165" fontId="2" fillId="0" borderId="0" xfId="0" applyNumberFormat="1" applyFont="1" applyBorder="1" applyAlignment="1" applyProtection="1">
      <alignment horizontal="center"/>
      <protection hidden="1"/>
    </xf>
    <xf numFmtId="167" fontId="3" fillId="0" borderId="0" xfId="15" applyNumberFormat="1" applyFont="1" applyFill="1" applyBorder="1" applyAlignment="1" applyProtection="1">
      <alignment/>
      <protection/>
    </xf>
    <xf numFmtId="170" fontId="3" fillId="0" borderId="0" xfId="0" applyNumberFormat="1" applyFont="1" applyBorder="1" applyAlignment="1">
      <alignment horizontal="left" indent="1"/>
    </xf>
    <xf numFmtId="164" fontId="11" fillId="0" borderId="3" xfId="0" applyFont="1" applyBorder="1" applyAlignment="1">
      <alignment horizontal="center"/>
    </xf>
    <xf numFmtId="164" fontId="11" fillId="0" borderId="17" xfId="0" applyFont="1" applyBorder="1" applyAlignment="1">
      <alignment horizontal="center"/>
    </xf>
    <xf numFmtId="165" fontId="11" fillId="0" borderId="9" xfId="0" applyNumberFormat="1" applyFont="1" applyBorder="1" applyAlignment="1">
      <alignment horizontal="center"/>
    </xf>
    <xf numFmtId="165" fontId="32" fillId="0" borderId="17" xfId="0" applyNumberFormat="1" applyFont="1" applyBorder="1" applyAlignment="1">
      <alignment horizontal="center"/>
    </xf>
    <xf numFmtId="165" fontId="11" fillId="0" borderId="17" xfId="0" applyNumberFormat="1" applyFont="1" applyBorder="1" applyAlignment="1">
      <alignment horizontal="center"/>
    </xf>
    <xf numFmtId="165" fontId="11" fillId="0" borderId="10" xfId="0" applyNumberFormat="1" applyFont="1" applyBorder="1" applyAlignment="1">
      <alignment horizontal="center"/>
    </xf>
    <xf numFmtId="165" fontId="11" fillId="0" borderId="8" xfId="0" applyNumberFormat="1" applyFont="1" applyBorder="1" applyAlignment="1">
      <alignment horizontal="center"/>
    </xf>
    <xf numFmtId="165" fontId="2" fillId="0" borderId="10" xfId="0" applyNumberFormat="1" applyFont="1" applyBorder="1" applyAlignment="1">
      <alignment horizontal="center"/>
    </xf>
    <xf numFmtId="164" fontId="11" fillId="0" borderId="8" xfId="0" applyFont="1" applyBorder="1" applyAlignment="1">
      <alignment/>
    </xf>
    <xf numFmtId="164" fontId="11" fillId="0" borderId="3" xfId="0" applyFont="1" applyBorder="1" applyAlignment="1" applyProtection="1">
      <alignment horizontal="center"/>
      <protection hidden="1"/>
    </xf>
    <xf numFmtId="164" fontId="11" fillId="0" borderId="17" xfId="0" applyFont="1" applyBorder="1" applyAlignment="1" applyProtection="1">
      <alignment horizontal="center"/>
      <protection hidden="1"/>
    </xf>
    <xf numFmtId="165" fontId="11" fillId="0" borderId="9" xfId="0" applyNumberFormat="1" applyFont="1" applyBorder="1" applyAlignment="1" applyProtection="1">
      <alignment horizontal="center"/>
      <protection hidden="1"/>
    </xf>
    <xf numFmtId="165" fontId="11" fillId="0" borderId="17" xfId="0" applyNumberFormat="1" applyFont="1" applyBorder="1" applyAlignment="1" applyProtection="1">
      <alignment horizontal="center"/>
      <protection hidden="1"/>
    </xf>
    <xf numFmtId="165" fontId="11" fillId="0" borderId="10" xfId="0" applyNumberFormat="1" applyFont="1" applyBorder="1" applyAlignment="1" applyProtection="1">
      <alignment horizontal="center"/>
      <protection hidden="1"/>
    </xf>
    <xf numFmtId="165" fontId="11" fillId="0" borderId="0" xfId="0" applyNumberFormat="1" applyFont="1" applyBorder="1" applyAlignment="1" applyProtection="1">
      <alignment horizontal="center"/>
      <protection hidden="1"/>
    </xf>
    <xf numFmtId="165" fontId="11" fillId="0" borderId="8" xfId="0" applyNumberFormat="1" applyFont="1" applyBorder="1" applyAlignment="1" applyProtection="1">
      <alignment horizontal="center"/>
      <protection hidden="1"/>
    </xf>
    <xf numFmtId="165" fontId="2" fillId="0" borderId="17" xfId="0" applyNumberFormat="1" applyFont="1" applyBorder="1" applyAlignment="1" applyProtection="1">
      <alignment horizontal="center"/>
      <protection hidden="1"/>
    </xf>
    <xf numFmtId="165" fontId="2" fillId="0" borderId="10" xfId="0" applyNumberFormat="1" applyFont="1" applyBorder="1" applyAlignment="1" applyProtection="1">
      <alignment horizontal="center"/>
      <protection hidden="1"/>
    </xf>
    <xf numFmtId="164" fontId="11" fillId="0" borderId="8" xfId="0" applyFont="1" applyBorder="1" applyAlignment="1" applyProtection="1">
      <alignment/>
      <protection hidden="1"/>
    </xf>
    <xf numFmtId="164" fontId="2" fillId="0" borderId="17" xfId="0" applyFont="1" applyBorder="1" applyAlignment="1">
      <alignment/>
    </xf>
    <xf numFmtId="164" fontId="9" fillId="0" borderId="39" xfId="0" applyFont="1" applyBorder="1" applyAlignment="1">
      <alignment horizontal="center"/>
    </xf>
    <xf numFmtId="164" fontId="32" fillId="0" borderId="39" xfId="0" applyFont="1" applyBorder="1" applyAlignment="1">
      <alignment horizontal="center"/>
    </xf>
    <xf numFmtId="164" fontId="34" fillId="0" borderId="39" xfId="0" applyFont="1" applyBorder="1" applyAlignment="1">
      <alignment horizontal="center"/>
    </xf>
    <xf numFmtId="164" fontId="2" fillId="0" borderId="39" xfId="0" applyFont="1" applyBorder="1" applyAlignment="1">
      <alignment horizontal="center"/>
    </xf>
    <xf numFmtId="164" fontId="32" fillId="0" borderId="40" xfId="0" applyFont="1" applyBorder="1" applyAlignment="1">
      <alignment horizontal="center"/>
    </xf>
    <xf numFmtId="164" fontId="32" fillId="0" borderId="17" xfId="0" applyFont="1" applyBorder="1" applyAlignment="1">
      <alignment/>
    </xf>
    <xf numFmtId="164" fontId="2" fillId="0" borderId="9" xfId="0" applyFont="1" applyBorder="1" applyAlignment="1" applyProtection="1">
      <alignment/>
      <protection hidden="1"/>
    </xf>
    <xf numFmtId="164" fontId="2" fillId="0" borderId="17" xfId="0" applyFont="1" applyBorder="1" applyAlignment="1" applyProtection="1">
      <alignment/>
      <protection hidden="1"/>
    </xf>
    <xf numFmtId="164" fontId="9" fillId="0" borderId="39" xfId="0" applyFont="1" applyBorder="1" applyAlignment="1" applyProtection="1">
      <alignment horizontal="center"/>
      <protection hidden="1"/>
    </xf>
    <xf numFmtId="164" fontId="2" fillId="0" borderId="39" xfId="0" applyFont="1" applyBorder="1" applyAlignment="1" applyProtection="1">
      <alignment horizontal="center"/>
      <protection hidden="1"/>
    </xf>
    <xf numFmtId="164" fontId="34" fillId="0" borderId="39" xfId="0" applyFont="1" applyBorder="1" applyAlignment="1" applyProtection="1">
      <alignment horizontal="center"/>
      <protection hidden="1"/>
    </xf>
    <xf numFmtId="164" fontId="2" fillId="0" borderId="40" xfId="0" applyFont="1" applyBorder="1" applyAlignment="1" applyProtection="1">
      <alignment horizontal="center"/>
      <protection hidden="1"/>
    </xf>
    <xf numFmtId="164" fontId="3" fillId="0" borderId="1" xfId="0" applyFont="1" applyBorder="1" applyAlignment="1">
      <alignment/>
    </xf>
    <xf numFmtId="164" fontId="1" fillId="0" borderId="1" xfId="0" applyFont="1" applyBorder="1" applyAlignment="1">
      <alignment horizontal="center"/>
    </xf>
    <xf numFmtId="164" fontId="10" fillId="13" borderId="2" xfId="0" applyFont="1" applyFill="1" applyBorder="1" applyAlignment="1">
      <alignment horizontal="center"/>
    </xf>
    <xf numFmtId="164" fontId="42" fillId="2" borderId="1" xfId="0" applyFont="1" applyFill="1" applyBorder="1" applyAlignment="1">
      <alignment horizontal="center"/>
    </xf>
    <xf numFmtId="164" fontId="3" fillId="2" borderId="12" xfId="0" applyFont="1" applyFill="1" applyBorder="1" applyAlignment="1">
      <alignment horizontal="center"/>
    </xf>
    <xf numFmtId="164" fontId="3" fillId="0" borderId="2" xfId="0" applyFont="1" applyBorder="1" applyAlignment="1">
      <alignment horizontal="center"/>
    </xf>
    <xf numFmtId="165" fontId="2" fillId="0" borderId="0" xfId="0" applyNumberFormat="1" applyFont="1" applyAlignment="1">
      <alignment/>
    </xf>
    <xf numFmtId="173" fontId="2" fillId="0" borderId="0" xfId="0" applyNumberFormat="1" applyFont="1" applyAlignment="1">
      <alignment/>
    </xf>
    <xf numFmtId="164" fontId="43" fillId="0" borderId="3" xfId="0" applyFont="1" applyBorder="1" applyAlignment="1">
      <alignment/>
    </xf>
    <xf numFmtId="164" fontId="44" fillId="2" borderId="41" xfId="0" applyFont="1" applyFill="1" applyBorder="1" applyAlignment="1">
      <alignment horizontal="center"/>
    </xf>
    <xf numFmtId="164" fontId="3" fillId="2" borderId="13" xfId="0" applyFont="1" applyFill="1" applyBorder="1" applyAlignment="1">
      <alignment horizontal="center"/>
    </xf>
    <xf numFmtId="164" fontId="3" fillId="0" borderId="5" xfId="0" applyFont="1" applyBorder="1" applyAlignment="1">
      <alignment horizontal="center"/>
    </xf>
    <xf numFmtId="170" fontId="3" fillId="0" borderId="0" xfId="0" applyNumberFormat="1" applyFont="1" applyAlignment="1">
      <alignment horizontal="left"/>
    </xf>
    <xf numFmtId="170" fontId="3" fillId="0" borderId="0" xfId="0" applyNumberFormat="1" applyFont="1" applyAlignment="1">
      <alignment/>
    </xf>
    <xf numFmtId="164" fontId="3" fillId="0" borderId="0" xfId="0" applyFont="1" applyAlignment="1">
      <alignment horizontal="left"/>
    </xf>
    <xf numFmtId="164" fontId="3" fillId="2" borderId="3" xfId="0" applyFont="1" applyFill="1" applyBorder="1" applyAlignment="1">
      <alignment horizontal="center"/>
    </xf>
    <xf numFmtId="164" fontId="43" fillId="2" borderId="0" xfId="0" applyFont="1" applyFill="1" applyBorder="1" applyAlignment="1">
      <alignment horizontal="left"/>
    </xf>
    <xf numFmtId="164" fontId="3" fillId="2" borderId="4" xfId="0" applyFont="1" applyFill="1" applyBorder="1" applyAlignment="1">
      <alignment horizontal="center"/>
    </xf>
    <xf numFmtId="164" fontId="45" fillId="2" borderId="0" xfId="0" applyFont="1" applyFill="1" applyBorder="1" applyAlignment="1">
      <alignment horizontal="left"/>
    </xf>
    <xf numFmtId="170" fontId="3" fillId="0" borderId="0" xfId="0" applyNumberFormat="1" applyFont="1" applyBorder="1" applyAlignment="1">
      <alignment horizontal="left"/>
    </xf>
    <xf numFmtId="170" fontId="3" fillId="0" borderId="0" xfId="0" applyNumberFormat="1" applyFont="1" applyBorder="1" applyAlignment="1">
      <alignment/>
    </xf>
    <xf numFmtId="164" fontId="3" fillId="0" borderId="0" xfId="0" applyFont="1" applyBorder="1" applyAlignment="1">
      <alignment horizontal="left"/>
    </xf>
    <xf numFmtId="165" fontId="3" fillId="0" borderId="0" xfId="0" applyNumberFormat="1" applyFont="1" applyAlignment="1">
      <alignment/>
    </xf>
    <xf numFmtId="164" fontId="3" fillId="2" borderId="9" xfId="0" applyFont="1" applyFill="1" applyBorder="1" applyAlignment="1">
      <alignment horizontal="center"/>
    </xf>
    <xf numFmtId="164" fontId="43" fillId="2" borderId="17" xfId="0" applyFont="1" applyFill="1" applyBorder="1" applyAlignment="1">
      <alignment horizontal="left"/>
    </xf>
    <xf numFmtId="164" fontId="3" fillId="2" borderId="10" xfId="0" applyFont="1" applyFill="1" applyBorder="1" applyAlignment="1">
      <alignment horizontal="center"/>
    </xf>
    <xf numFmtId="164" fontId="1" fillId="0" borderId="15" xfId="0" applyFont="1" applyFill="1" applyBorder="1" applyAlignment="1">
      <alignment horizontal="left"/>
    </xf>
    <xf numFmtId="173" fontId="10" fillId="13" borderId="16" xfId="0" applyNumberFormat="1" applyFont="1" applyFill="1" applyBorder="1" applyAlignment="1">
      <alignment horizontal="center"/>
    </xf>
    <xf numFmtId="164" fontId="3" fillId="0" borderId="1" xfId="0" applyFont="1" applyBorder="1" applyAlignment="1">
      <alignment horizontal="left"/>
    </xf>
    <xf numFmtId="164" fontId="3" fillId="2" borderId="3" xfId="0" applyFont="1" applyFill="1" applyBorder="1" applyAlignment="1">
      <alignment horizontal="left"/>
    </xf>
    <xf numFmtId="164" fontId="3" fillId="0" borderId="4" xfId="0" applyFont="1" applyBorder="1" applyAlignment="1">
      <alignment horizontal="center"/>
    </xf>
    <xf numFmtId="164" fontId="3" fillId="0" borderId="3" xfId="0" applyFont="1" applyBorder="1" applyAlignment="1">
      <alignment horizontal="left"/>
    </xf>
    <xf numFmtId="164" fontId="3" fillId="0" borderId="9" xfId="0" applyFont="1" applyBorder="1" applyAlignment="1">
      <alignment horizontal="center"/>
    </xf>
    <xf numFmtId="164" fontId="3" fillId="0" borderId="17" xfId="0" applyFont="1" applyBorder="1" applyAlignment="1">
      <alignment horizontal="center"/>
    </xf>
    <xf numFmtId="164" fontId="3" fillId="0" borderId="10" xfId="0" applyFont="1" applyBorder="1" applyAlignment="1">
      <alignment horizontal="center"/>
    </xf>
    <xf numFmtId="164" fontId="2" fillId="13" borderId="8" xfId="0" applyFont="1" applyFill="1" applyBorder="1" applyAlignment="1">
      <alignment horizontal="center"/>
    </xf>
    <xf numFmtId="165" fontId="2" fillId="0" borderId="0" xfId="0" applyNumberFormat="1" applyFont="1" applyBorder="1" applyAlignment="1">
      <alignment/>
    </xf>
    <xf numFmtId="166" fontId="11" fillId="0" borderId="0" xfId="0" applyNumberFormat="1" applyFont="1" applyAlignment="1">
      <alignment/>
    </xf>
    <xf numFmtId="173" fontId="11" fillId="0" borderId="0" xfId="0" applyNumberFormat="1" applyFont="1" applyAlignment="1">
      <alignment horizontal="center"/>
    </xf>
    <xf numFmtId="165" fontId="11" fillId="0" borderId="0" xfId="0" applyNumberFormat="1" applyFont="1" applyAlignment="1">
      <alignment horizontal="center"/>
    </xf>
    <xf numFmtId="166" fontId="2" fillId="0" borderId="0" xfId="0" applyNumberFormat="1" applyFont="1" applyBorder="1" applyAlignment="1">
      <alignment horizontal="left"/>
    </xf>
    <xf numFmtId="165" fontId="2" fillId="0" borderId="0" xfId="0" applyNumberFormat="1" applyFont="1" applyAlignment="1">
      <alignment horizontal="left"/>
    </xf>
    <xf numFmtId="173" fontId="2" fillId="0" borderId="0" xfId="0" applyNumberFormat="1" applyFont="1" applyAlignment="1">
      <alignment horizontal="center"/>
    </xf>
    <xf numFmtId="165" fontId="2" fillId="0" borderId="0" xfId="0" applyNumberFormat="1" applyFont="1" applyAlignment="1">
      <alignment horizontal="center"/>
    </xf>
    <xf numFmtId="164" fontId="2" fillId="0" borderId="0" xfId="0" applyFont="1" applyAlignment="1">
      <alignment horizontal="left"/>
    </xf>
    <xf numFmtId="164" fontId="2" fillId="0" borderId="0" xfId="0" applyFont="1" applyAlignment="1">
      <alignment horizontal="center"/>
    </xf>
    <xf numFmtId="173" fontId="2" fillId="0" borderId="0" xfId="0" applyNumberFormat="1" applyFont="1" applyBorder="1" applyAlignment="1">
      <alignment horizontal="center"/>
    </xf>
    <xf numFmtId="164" fontId="0" fillId="18" borderId="0" xfId="0" applyFill="1" applyAlignment="1">
      <alignment/>
    </xf>
    <xf numFmtId="164" fontId="51" fillId="0" borderId="0" xfId="0" applyFont="1" applyFill="1" applyAlignment="1">
      <alignment/>
    </xf>
    <xf numFmtId="164" fontId="0" fillId="18" borderId="7" xfId="0" applyFill="1" applyBorder="1" applyAlignment="1">
      <alignment/>
    </xf>
    <xf numFmtId="164" fontId="0" fillId="18" borderId="34" xfId="0" applyFill="1" applyBorder="1" applyAlignment="1">
      <alignment/>
    </xf>
    <xf numFmtId="164" fontId="0" fillId="11" borderId="27" xfId="0" applyFont="1" applyFill="1" applyBorder="1" applyAlignment="1">
      <alignment/>
    </xf>
    <xf numFmtId="164" fontId="52" fillId="0" borderId="7" xfId="0" applyFont="1" applyBorder="1" applyAlignment="1">
      <alignment/>
    </xf>
    <xf numFmtId="164" fontId="0" fillId="0" borderId="34" xfId="0" applyBorder="1" applyAlignment="1">
      <alignment/>
    </xf>
    <xf numFmtId="164" fontId="53" fillId="0" borderId="0" xfId="0" applyFont="1" applyAlignment="1">
      <alignment/>
    </xf>
    <xf numFmtId="164" fontId="4" fillId="0" borderId="7" xfId="0" applyFont="1" applyBorder="1" applyAlignment="1">
      <alignment horizontal="left"/>
    </xf>
    <xf numFmtId="164" fontId="4" fillId="0" borderId="0" xfId="0" applyFont="1" applyAlignment="1">
      <alignment horizontal="left"/>
    </xf>
    <xf numFmtId="164" fontId="4" fillId="0" borderId="0" xfId="0" applyFont="1" applyAlignment="1">
      <alignment/>
    </xf>
    <xf numFmtId="164" fontId="2" fillId="0" borderId="7" xfId="0" applyFont="1" applyBorder="1" applyAlignment="1">
      <alignment textRotation="90"/>
    </xf>
    <xf numFmtId="164" fontId="2" fillId="0" borderId="0" xfId="0" applyFont="1" applyAlignment="1">
      <alignment textRotation="90"/>
    </xf>
    <xf numFmtId="164" fontId="2" fillId="0" borderId="27" xfId="0" applyFont="1" applyBorder="1" applyAlignment="1">
      <alignment textRotation="90"/>
    </xf>
    <xf numFmtId="164" fontId="2" fillId="0" borderId="27" xfId="0" applyFont="1" applyBorder="1" applyAlignment="1">
      <alignment/>
    </xf>
    <xf numFmtId="164" fontId="11" fillId="0" borderId="0" xfId="0" applyFont="1" applyAlignment="1">
      <alignment/>
    </xf>
    <xf numFmtId="164" fontId="11" fillId="0" borderId="7" xfId="0" applyFont="1" applyBorder="1" applyAlignment="1">
      <alignment/>
    </xf>
    <xf numFmtId="164" fontId="11" fillId="0" borderId="27" xfId="0" applyFont="1" applyBorder="1" applyAlignment="1">
      <alignment/>
    </xf>
    <xf numFmtId="165" fontId="2" fillId="0" borderId="27" xfId="0" applyNumberFormat="1" applyFont="1" applyBorder="1" applyAlignment="1">
      <alignment/>
    </xf>
    <xf numFmtId="165" fontId="2" fillId="0" borderId="7" xfId="0" applyNumberFormat="1" applyFont="1" applyBorder="1" applyAlignment="1">
      <alignment/>
    </xf>
    <xf numFmtId="165" fontId="11" fillId="0" borderId="7" xfId="0" applyNumberFormat="1" applyFont="1" applyBorder="1" applyAlignment="1">
      <alignment/>
    </xf>
    <xf numFmtId="165" fontId="11" fillId="0" borderId="0" xfId="0" applyNumberFormat="1" applyFont="1" applyAlignment="1">
      <alignment/>
    </xf>
    <xf numFmtId="165" fontId="11" fillId="0" borderId="27" xfId="0" applyNumberFormat="1" applyFont="1" applyBorder="1" applyAlignment="1">
      <alignment/>
    </xf>
    <xf numFmtId="165" fontId="54" fillId="0" borderId="0" xfId="0" applyNumberFormat="1" applyFont="1" applyAlignment="1">
      <alignment/>
    </xf>
    <xf numFmtId="164" fontId="8" fillId="0" borderId="0" xfId="0" applyFont="1" applyAlignment="1">
      <alignment/>
    </xf>
  </cellXfs>
  <cellStyles count="6">
    <cellStyle name="Normal" xfId="0"/>
    <cellStyle name="Comma" xfId="15"/>
    <cellStyle name="Comma [0]" xfId="16"/>
    <cellStyle name="Currency" xfId="17"/>
    <cellStyle name="Currency [0]" xfId="18"/>
    <cellStyle name="Percent" xfId="19"/>
  </cellStyles>
  <dxfs count="1">
    <dxf>
      <font>
        <b val="0"/>
        <color rgb="FFFF6600"/>
      </font>
      <fill>
        <patternFill patternType="solid">
          <fgColor rgb="FFFFFFCC"/>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'feuille de calcul'!$CT$68:$DH$68</c:f>
              <c:strCache/>
            </c:strRef>
          </c:cat>
          <c:val>
            <c:numRef>
              <c:f>'feuille de calcul'!$CT$69:$DH$69</c:f>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Ref>
              <c:f>'feuille de calcul'!$CT$68:$DH$68</c:f>
              <c:strCache/>
            </c:strRef>
          </c:cat>
          <c:val>
            <c:numRef>
              <c:f>'feuille de calcul'!$CT$70:$DH$70</c:f>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FFFF00"/>
                </a:solidFill>
              </a:ln>
            </c:spPr>
          </c:marker>
          <c:cat>
            <c:strRef>
              <c:f>'feuille de calcul'!$CT$68:$DH$68</c:f>
              <c:strCache/>
            </c:strRef>
          </c:cat>
          <c:val>
            <c:numRef>
              <c:f>'feuille de calcul'!$CT$75:$DH$75</c:f>
              <c:numCache/>
            </c:numRef>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FFFF"/>
                </a:solidFill>
              </a:ln>
            </c:spPr>
          </c:marker>
          <c:cat>
            <c:strRef>
              <c:f>'feuille de calcul'!$CT$68:$DH$68</c:f>
              <c:strCache/>
            </c:strRef>
          </c:cat>
          <c:val>
            <c:numRef>
              <c:f>'feuille de calcul'!$CT$76:$DH$76</c:f>
              <c:numCache/>
            </c:numRef>
          </c:val>
          <c:smooth val="0"/>
        </c:ser>
        <c:marker val="1"/>
        <c:axId val="25368634"/>
        <c:axId val="3982803"/>
      </c:lineChart>
      <c:catAx>
        <c:axId val="25368634"/>
        <c:scaling>
          <c:orientation val="minMax"/>
        </c:scaling>
        <c:axPos val="b"/>
        <c:delete val="0"/>
        <c:numFmt formatCode="General" sourceLinked="1"/>
        <c:majorTickMark val="out"/>
        <c:minorTickMark val="none"/>
        <c:tickLblPos val="low"/>
        <c:txPr>
          <a:bodyPr vert="horz" rot="-5400000"/>
          <a:lstStyle/>
          <a:p>
            <a:pPr>
              <a:defRPr lang="en-US" cap="none" sz="600" b="0" i="0" u="none" baseline="0">
                <a:solidFill>
                  <a:srgbClr val="000000"/>
                </a:solidFill>
                <a:latin typeface="Arial"/>
                <a:ea typeface="Arial"/>
                <a:cs typeface="Arial"/>
              </a:defRPr>
            </a:pPr>
          </a:p>
        </c:txPr>
        <c:crossAx val="3982803"/>
        <c:crossesAt val="0"/>
        <c:auto val="1"/>
        <c:lblOffset val="100"/>
        <c:noMultiLvlLbl val="0"/>
      </c:catAx>
      <c:valAx>
        <c:axId val="3982803"/>
        <c:scaling>
          <c:orientation val="minMax"/>
        </c:scaling>
        <c:axPos val="l"/>
        <c:majorGridlines>
          <c:spPr>
            <a:ln w="12700">
              <a:solidFill/>
            </a:ln>
          </c:spPr>
        </c:majorGridlines>
        <c:delete val="0"/>
        <c:numFmt formatCode="GENERAL" sourceLinked="0"/>
        <c:majorTickMark val="out"/>
        <c:minorTickMark val="none"/>
        <c:tickLblPos val="low"/>
        <c:spPr>
          <a:ln w="3175">
            <a:noFill/>
          </a:ln>
        </c:spPr>
        <c:txPr>
          <a:bodyPr vert="horz" rot="0"/>
          <a:lstStyle/>
          <a:p>
            <a:pPr>
              <a:defRPr lang="en-US" cap="none" sz="400" b="0" i="0" u="none" baseline="0">
                <a:solidFill>
                  <a:srgbClr val="000000"/>
                </a:solidFill>
                <a:latin typeface="Arial"/>
                <a:ea typeface="Arial"/>
                <a:cs typeface="Arial"/>
              </a:defRPr>
            </a:pPr>
          </a:p>
        </c:txPr>
        <c:crossAx val="25368634"/>
        <c:crossesAt val="1"/>
        <c:crossBetween val="between"/>
        <c:dispUnits/>
      </c:valAx>
      <c:spPr>
        <a:solidFill>
          <a:srgbClr val="C0C0C0"/>
        </a:solidFill>
        <a:ln w="12700">
          <a:solidFill>
            <a:srgbClr val="808080"/>
          </a:solidFill>
        </a:ln>
      </c:spPr>
    </c:plotArea>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'feuille de calcul'!$CT$56:$DH$56</c:f>
              <c:strCache/>
            </c:strRef>
          </c:cat>
          <c:val>
            <c:numRef>
              <c:f>'feuille de calcul'!$CT$57:$DH$57</c:f>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Ref>
              <c:f>'feuille de calcul'!$CT$56:$DH$56</c:f>
              <c:strCache/>
            </c:strRef>
          </c:cat>
          <c:val>
            <c:numRef>
              <c:f>'feuille de calcul'!$CT$58:$DH$58</c:f>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'feuille de calcul'!$CT$56:$DH$56</c:f>
              <c:strCache/>
            </c:strRef>
          </c:cat>
          <c:val>
            <c:numRef>
              <c:f>'feuille de calcul'!$CT$59:$DH$59</c:f>
              <c:numCache/>
            </c:numRef>
          </c:val>
          <c:smooth val="0"/>
        </c:ser>
        <c:ser>
          <c:idx val="3"/>
          <c:order val="3"/>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FFFF"/>
                </a:solidFill>
              </a:ln>
            </c:spPr>
          </c:marker>
          <c:cat>
            <c:strRef>
              <c:f>'feuille de calcul'!$CT$56:$DH$56</c:f>
              <c:strCache/>
            </c:strRef>
          </c:cat>
          <c:val>
            <c:numRef>
              <c:f>'feuille de calcul'!$CT$60:$DH$60</c:f>
              <c:numCache/>
            </c:numRef>
          </c:val>
          <c:smooth val="0"/>
        </c:ser>
        <c:marker val="1"/>
        <c:axId val="41624392"/>
        <c:axId val="56059945"/>
      </c:lineChart>
      <c:catAx>
        <c:axId val="41624392"/>
        <c:scaling>
          <c:orientation val="minMax"/>
        </c:scaling>
        <c:axPos val="b"/>
        <c:delete val="0"/>
        <c:numFmt formatCode="General" sourceLinked="1"/>
        <c:majorTickMark val="out"/>
        <c:minorTickMark val="none"/>
        <c:tickLblPos val="low"/>
        <c:txPr>
          <a:bodyPr vert="horz" rot="-5400000"/>
          <a:lstStyle/>
          <a:p>
            <a:pPr>
              <a:defRPr lang="en-US" cap="none" sz="700" b="0" i="0" u="none" baseline="0">
                <a:solidFill>
                  <a:srgbClr val="000000"/>
                </a:solidFill>
                <a:latin typeface="Arial"/>
                <a:ea typeface="Arial"/>
                <a:cs typeface="Arial"/>
              </a:defRPr>
            </a:pPr>
          </a:p>
        </c:txPr>
        <c:crossAx val="56059945"/>
        <c:crossesAt val="0"/>
        <c:auto val="1"/>
        <c:lblOffset val="100"/>
        <c:noMultiLvlLbl val="0"/>
      </c:catAx>
      <c:valAx>
        <c:axId val="56059945"/>
        <c:scaling>
          <c:orientation val="minMax"/>
        </c:scaling>
        <c:axPos val="l"/>
        <c:majorGridlines>
          <c:spPr>
            <a:ln w="12700">
              <a:solidFill/>
            </a:ln>
          </c:spPr>
        </c:majorGridlines>
        <c:delete val="0"/>
        <c:numFmt formatCode="GENERAL" sourceLinked="0"/>
        <c:majorTickMark val="out"/>
        <c:minorTickMark val="none"/>
        <c:tickLblPos val="low"/>
        <c:spPr>
          <a:ln w="3175">
            <a:noFill/>
          </a:ln>
        </c:spPr>
        <c:txPr>
          <a:bodyPr vert="horz" rot="0"/>
          <a:lstStyle/>
          <a:p>
            <a:pPr>
              <a:defRPr lang="en-US" cap="none" sz="280" b="0" i="0" u="none" baseline="0">
                <a:solidFill>
                  <a:srgbClr val="000000"/>
                </a:solidFill>
                <a:latin typeface="Arial"/>
                <a:ea typeface="Arial"/>
                <a:cs typeface="Arial"/>
              </a:defRPr>
            </a:pPr>
          </a:p>
        </c:txPr>
        <c:crossAx val="41624392"/>
        <c:crossesAt val="1"/>
        <c:crossBetween val="between"/>
        <c:dispUnits/>
      </c:valAx>
      <c:spPr>
        <a:solidFill>
          <a:srgbClr val="C0C0C0"/>
        </a:solidFill>
        <a:ln w="12700">
          <a:solidFill>
            <a:srgbClr val="808080"/>
          </a:solidFill>
        </a:ln>
      </c:spPr>
    </c:plotArea>
    <c:plotVisOnly val="0"/>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00"/>
              </a:solidFill>
              <a:ln>
                <a:solidFill>
                  <a:srgbClr val="FFFF00"/>
                </a:solidFill>
              </a:ln>
            </c:spPr>
          </c:marker>
          <c:cat>
            <c:strRef>
              <c:f>'feuille de calcul'!$CR$49:$DJ$49</c:f>
              <c:strCache/>
            </c:strRef>
          </c:cat>
          <c:val>
            <c:numRef>
              <c:f>'feuille de calcul'!$CR$50:$DJ$50</c:f>
              <c:numCache/>
            </c:numRef>
          </c:val>
          <c:smooth val="1"/>
        </c:ser>
        <c:ser>
          <c:idx val="1"/>
          <c:order val="1"/>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'feuille de calcul'!$CR$49:$DJ$49</c:f>
              <c:strCache/>
            </c:strRef>
          </c:cat>
          <c:val>
            <c:numRef>
              <c:f>'feuille de calcul'!$CR$51:$DJ$51</c:f>
              <c:numCache/>
            </c:numRef>
          </c:val>
          <c:smooth val="1"/>
        </c:ser>
        <c:ser>
          <c:idx val="2"/>
          <c:order val="2"/>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'feuille de calcul'!$CR$49:$DJ$49</c:f>
              <c:strCache/>
            </c:strRef>
          </c:cat>
          <c:val>
            <c:numRef>
              <c:f>'feuille de calcul'!$CR$52:$DJ$52</c:f>
              <c:numCache/>
            </c:numRef>
          </c:val>
          <c:smooth val="1"/>
        </c:ser>
        <c:ser>
          <c:idx val="3"/>
          <c:order val="3"/>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cat>
            <c:strRef>
              <c:f>'feuille de calcul'!$CR$49:$DJ$49</c:f>
              <c:strCache/>
            </c:strRef>
          </c:cat>
          <c:val>
            <c:numRef>
              <c:f>'feuille de calcul'!$CR$53:$DJ$53</c:f>
              <c:numCache/>
            </c:numRef>
          </c:val>
          <c:smooth val="1"/>
        </c:ser>
        <c:marker val="1"/>
        <c:axId val="64213446"/>
        <c:axId val="24706095"/>
      </c:lineChart>
      <c:catAx>
        <c:axId val="64213446"/>
        <c:scaling>
          <c:orientation val="minMax"/>
        </c:scaling>
        <c:axPos val="b"/>
        <c:delete val="0"/>
        <c:numFmt formatCode="General" sourceLinked="1"/>
        <c:majorTickMark val="out"/>
        <c:minorTickMark val="none"/>
        <c:tickLblPos val="low"/>
        <c:txPr>
          <a:bodyPr vert="horz" rot="0"/>
          <a:lstStyle/>
          <a:p>
            <a:pPr>
              <a:defRPr lang="en-US" cap="none" sz="500" b="0" i="0" u="none" baseline="0">
                <a:solidFill>
                  <a:srgbClr val="000000"/>
                </a:solidFill>
                <a:latin typeface="Arial"/>
                <a:ea typeface="Arial"/>
                <a:cs typeface="Arial"/>
              </a:defRPr>
            </a:pPr>
          </a:p>
        </c:txPr>
        <c:crossAx val="24706095"/>
        <c:crossesAt val="0"/>
        <c:auto val="1"/>
        <c:lblOffset val="100"/>
        <c:noMultiLvlLbl val="0"/>
      </c:catAx>
      <c:valAx>
        <c:axId val="24706095"/>
        <c:scaling>
          <c:orientation val="minMax"/>
        </c:scaling>
        <c:axPos val="l"/>
        <c:majorGridlines>
          <c:spPr>
            <a:ln w="12700">
              <a:solidFill/>
            </a:ln>
          </c:spPr>
        </c:majorGridlines>
        <c:delete val="0"/>
        <c:numFmt formatCode="GENERAL" sourceLinked="0"/>
        <c:majorTickMark val="out"/>
        <c:minorTickMark val="none"/>
        <c:tickLblPos val="low"/>
        <c:txPr>
          <a:bodyPr vert="horz" rot="0"/>
          <a:lstStyle/>
          <a:p>
            <a:pPr>
              <a:defRPr lang="en-US" cap="none" sz="300" b="0" i="0" u="none" baseline="0">
                <a:solidFill>
                  <a:srgbClr val="000000"/>
                </a:solidFill>
                <a:latin typeface="Arial"/>
                <a:ea typeface="Arial"/>
                <a:cs typeface="Arial"/>
              </a:defRPr>
            </a:pPr>
          </a:p>
        </c:txPr>
        <c:crossAx val="64213446"/>
        <c:crossesAt val="1"/>
        <c:crossBetween val="between"/>
        <c:dispUnits/>
      </c:valAx>
      <c:spPr>
        <a:solidFill>
          <a:srgbClr val="C0C0C0"/>
        </a:solidFill>
        <a:ln w="12700">
          <a:solidFill>
            <a:srgbClr val="808080"/>
          </a:solidFill>
        </a:ln>
      </c:spPr>
    </c:plotArea>
    <c:plotVisOnly val="0"/>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'feuille de calcul'!$CT$56:$DH$56</c:f>
              <c:strCache/>
            </c:strRef>
          </c:cat>
          <c:val>
            <c:numRef>
              <c:f>'feuille de calcul'!$CT$57:$DH$57</c:f>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Ref>
              <c:f>'feuille de calcul'!$CT$56:$DH$56</c:f>
              <c:strCache/>
            </c:strRef>
          </c:cat>
          <c:val>
            <c:numRef>
              <c:f>'feuille de calcul'!$CT$58:$DH$58</c:f>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'feuille de calcul'!$CT$56:$DH$56</c:f>
              <c:strCache/>
            </c:strRef>
          </c:cat>
          <c:val>
            <c:numRef>
              <c:f>'feuille de calcul'!$CT$59:$DH$59</c:f>
              <c:numCache/>
            </c:numRef>
          </c:val>
          <c:smooth val="0"/>
        </c:ser>
        <c:ser>
          <c:idx val="3"/>
          <c:order val="3"/>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FFFF"/>
                </a:solidFill>
              </a:ln>
            </c:spPr>
          </c:marker>
          <c:cat>
            <c:strRef>
              <c:f>'feuille de calcul'!$CT$56:$DH$56</c:f>
              <c:strCache/>
            </c:strRef>
          </c:cat>
          <c:val>
            <c:numRef>
              <c:f>'feuille de calcul'!$CT$60:$DH$60</c:f>
              <c:numCache/>
            </c:numRef>
          </c:val>
          <c:smooth val="0"/>
        </c:ser>
        <c:marker val="1"/>
        <c:axId val="30676788"/>
        <c:axId val="59344741"/>
      </c:lineChart>
      <c:catAx>
        <c:axId val="30676788"/>
        <c:scaling>
          <c:orientation val="minMax"/>
        </c:scaling>
        <c:axPos val="b"/>
        <c:delete val="0"/>
        <c:numFmt formatCode="General" sourceLinked="1"/>
        <c:majorTickMark val="out"/>
        <c:minorTickMark val="none"/>
        <c:tickLblPos val="low"/>
        <c:txPr>
          <a:bodyPr vert="horz" rot="0"/>
          <a:lstStyle/>
          <a:p>
            <a:pPr>
              <a:defRPr lang="en-US" cap="none" sz="480" b="0" i="0" u="none" baseline="0">
                <a:solidFill>
                  <a:srgbClr val="000000"/>
                </a:solidFill>
                <a:latin typeface="Arial"/>
                <a:ea typeface="Arial"/>
                <a:cs typeface="Arial"/>
              </a:defRPr>
            </a:pPr>
          </a:p>
        </c:txPr>
        <c:crossAx val="59344741"/>
        <c:crossesAt val="0"/>
        <c:auto val="1"/>
        <c:lblOffset val="100"/>
        <c:noMultiLvlLbl val="0"/>
      </c:catAx>
      <c:valAx>
        <c:axId val="59344741"/>
        <c:scaling>
          <c:orientation val="minMax"/>
        </c:scaling>
        <c:axPos val="l"/>
        <c:majorGridlines>
          <c:spPr>
            <a:ln w="12700">
              <a:solidFill/>
            </a:ln>
          </c:spPr>
        </c:majorGridlines>
        <c:delete val="0"/>
        <c:numFmt formatCode="GENERAL" sourceLinked="0"/>
        <c:majorTickMark val="out"/>
        <c:minorTickMark val="none"/>
        <c:tickLblPos val="low"/>
        <c:spPr>
          <a:ln w="3175">
            <a:noFill/>
          </a:ln>
        </c:spPr>
        <c:txPr>
          <a:bodyPr vert="horz" rot="0"/>
          <a:lstStyle/>
          <a:p>
            <a:pPr>
              <a:defRPr lang="en-US" cap="none" sz="350" b="0" i="0" u="none" baseline="0">
                <a:solidFill>
                  <a:srgbClr val="000000"/>
                </a:solidFill>
                <a:latin typeface="Arial"/>
                <a:ea typeface="Arial"/>
                <a:cs typeface="Arial"/>
              </a:defRPr>
            </a:pPr>
          </a:p>
        </c:txPr>
        <c:crossAx val="30676788"/>
        <c:crossesAt val="1"/>
        <c:crossBetween val="between"/>
        <c:dispUnits/>
      </c:valAx>
      <c:spPr>
        <a:solidFill>
          <a:srgbClr val="C0C0C0"/>
        </a:solidFill>
        <a:ln w="12700">
          <a:solidFill>
            <a:srgbClr val="808080"/>
          </a:solidFill>
        </a:ln>
      </c:spPr>
    </c:plotArea>
    <c:plotVisOnly val="0"/>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'feuille de calcul'!$CT$62:$DH$62</c:f>
              <c:strCache/>
            </c:strRef>
          </c:cat>
          <c:val>
            <c:numRef>
              <c:f>'feuille de calcul'!$CT$63:$DH$63</c:f>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Ref>
              <c:f>'feuille de calcul'!$CT$62:$DH$62</c:f>
              <c:strCache/>
            </c:strRef>
          </c:cat>
          <c:val>
            <c:numRef>
              <c:f>'feuille de calcul'!$CT$64:$DH$64</c:f>
              <c:numCache/>
            </c:numRef>
          </c:val>
          <c:smooth val="0"/>
        </c:ser>
        <c:ser>
          <c:idx val="2"/>
          <c:order val="2"/>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333333"/>
              </a:solidFill>
              <a:ln>
                <a:solidFill>
                  <a:srgbClr val="333333"/>
                </a:solidFill>
              </a:ln>
            </c:spPr>
          </c:marker>
          <c:cat>
            <c:strRef>
              <c:f>'feuille de calcul'!$CT$62:$DH$62</c:f>
              <c:strCache/>
            </c:strRef>
          </c:cat>
          <c:val>
            <c:numRef>
              <c:f>'feuille de calcul'!$CT$65:$DH$65</c:f>
              <c:numCache/>
            </c:numRef>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FFFF"/>
                </a:solidFill>
              </a:ln>
            </c:spPr>
          </c:marker>
          <c:cat>
            <c:strRef>
              <c:f>'feuille de calcul'!$CT$62:$DH$62</c:f>
              <c:strCache/>
            </c:strRef>
          </c:cat>
          <c:val>
            <c:numRef>
              <c:f>'feuille de calcul'!$CT$66:$DH$66</c:f>
              <c:numCache/>
            </c:numRef>
          </c:val>
          <c:smooth val="0"/>
        </c:ser>
        <c:marker val="1"/>
        <c:axId val="63259410"/>
        <c:axId val="33618763"/>
      </c:lineChart>
      <c:catAx>
        <c:axId val="63259410"/>
        <c:scaling>
          <c:orientation val="minMax"/>
        </c:scaling>
        <c:axPos val="b"/>
        <c:delete val="0"/>
        <c:numFmt formatCode="General" sourceLinked="1"/>
        <c:majorTickMark val="out"/>
        <c:minorTickMark val="none"/>
        <c:tickLblPos val="low"/>
        <c:txPr>
          <a:bodyPr vert="horz" rot="0"/>
          <a:lstStyle/>
          <a:p>
            <a:pPr>
              <a:defRPr lang="en-US" cap="none" sz="500" b="0" i="0" u="none" baseline="0">
                <a:solidFill>
                  <a:srgbClr val="000000"/>
                </a:solidFill>
                <a:latin typeface="Arial"/>
                <a:ea typeface="Arial"/>
                <a:cs typeface="Arial"/>
              </a:defRPr>
            </a:pPr>
          </a:p>
        </c:txPr>
        <c:crossAx val="33618763"/>
        <c:crossesAt val="0"/>
        <c:auto val="1"/>
        <c:lblOffset val="100"/>
        <c:noMultiLvlLbl val="0"/>
      </c:catAx>
      <c:valAx>
        <c:axId val="33618763"/>
        <c:scaling>
          <c:orientation val="minMax"/>
        </c:scaling>
        <c:axPos val="l"/>
        <c:majorGridlines>
          <c:spPr>
            <a:ln w="12700">
              <a:solidFill/>
            </a:ln>
          </c:spPr>
        </c:majorGridlines>
        <c:delete val="0"/>
        <c:numFmt formatCode="GENERAL" sourceLinked="0"/>
        <c:majorTickMark val="out"/>
        <c:minorTickMark val="none"/>
        <c:tickLblPos val="low"/>
        <c:spPr>
          <a:ln w="3175">
            <a:noFill/>
          </a:ln>
        </c:spPr>
        <c:txPr>
          <a:bodyPr vert="horz" rot="0"/>
          <a:lstStyle/>
          <a:p>
            <a:pPr>
              <a:defRPr lang="en-US" cap="none" sz="380" b="0" i="0" u="none" baseline="0">
                <a:solidFill>
                  <a:srgbClr val="000000"/>
                </a:solidFill>
                <a:latin typeface="Arial"/>
                <a:ea typeface="Arial"/>
                <a:cs typeface="Arial"/>
              </a:defRPr>
            </a:pPr>
          </a:p>
        </c:txPr>
        <c:crossAx val="63259410"/>
        <c:crossesAt val="1"/>
        <c:crossBetween val="between"/>
        <c:dispUnits/>
      </c:valAx>
      <c:spPr>
        <a:solidFill>
          <a:srgbClr val="C0C0C0"/>
        </a:solidFill>
        <a:ln w="12700">
          <a:solidFill>
            <a:srgbClr val="808080"/>
          </a:solidFill>
        </a:ln>
      </c:spPr>
    </c:plotArea>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4</xdr:row>
      <xdr:rowOff>19050</xdr:rowOff>
    </xdr:from>
    <xdr:to>
      <xdr:col>13</xdr:col>
      <xdr:colOff>85725</xdr:colOff>
      <xdr:row>12</xdr:row>
      <xdr:rowOff>133350</xdr:rowOff>
    </xdr:to>
    <xdr:graphicFrame>
      <xdr:nvGraphicFramePr>
        <xdr:cNvPr id="1" name="Chart 18"/>
        <xdr:cNvGraphicFramePr/>
      </xdr:nvGraphicFramePr>
      <xdr:xfrm>
        <a:off x="4114800" y="847725"/>
        <a:ext cx="2371725" cy="2276475"/>
      </xdr:xfrm>
      <a:graphic>
        <a:graphicData uri="http://schemas.openxmlformats.org/drawingml/2006/chart">
          <c:chart xmlns:c="http://schemas.openxmlformats.org/drawingml/2006/chart" r:id="rId1"/>
        </a:graphicData>
      </a:graphic>
    </xdr:graphicFrame>
    <xdr:clientData/>
  </xdr:twoCellAnchor>
  <xdr:twoCellAnchor>
    <xdr:from>
      <xdr:col>13</xdr:col>
      <xdr:colOff>47625</xdr:colOff>
      <xdr:row>2</xdr:row>
      <xdr:rowOff>57150</xdr:rowOff>
    </xdr:from>
    <xdr:to>
      <xdr:col>15</xdr:col>
      <xdr:colOff>371475</xdr:colOff>
      <xdr:row>2</xdr:row>
      <xdr:rowOff>57150</xdr:rowOff>
    </xdr:to>
    <xdr:sp>
      <xdr:nvSpPr>
        <xdr:cNvPr id="2" name="Line 19"/>
        <xdr:cNvSpPr>
          <a:spLocks/>
        </xdr:cNvSpPr>
      </xdr:nvSpPr>
      <xdr:spPr>
        <a:xfrm>
          <a:off x="6448425" y="581025"/>
          <a:ext cx="83820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123825</xdr:colOff>
      <xdr:row>6</xdr:row>
      <xdr:rowOff>152400</xdr:rowOff>
    </xdr:from>
    <xdr:to>
      <xdr:col>16</xdr:col>
      <xdr:colOff>447675</xdr:colOff>
      <xdr:row>7</xdr:row>
      <xdr:rowOff>19050</xdr:rowOff>
    </xdr:to>
    <xdr:sp>
      <xdr:nvSpPr>
        <xdr:cNvPr id="3" name="Line 20"/>
        <xdr:cNvSpPr>
          <a:spLocks/>
        </xdr:cNvSpPr>
      </xdr:nvSpPr>
      <xdr:spPr>
        <a:xfrm flipV="1">
          <a:off x="7458075" y="2162175"/>
          <a:ext cx="323850" cy="13335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19050</xdr:colOff>
      <xdr:row>19</xdr:row>
      <xdr:rowOff>47625</xdr:rowOff>
    </xdr:from>
    <xdr:to>
      <xdr:col>19</xdr:col>
      <xdr:colOff>409575</xdr:colOff>
      <xdr:row>37</xdr:row>
      <xdr:rowOff>142875</xdr:rowOff>
    </xdr:to>
    <xdr:graphicFrame>
      <xdr:nvGraphicFramePr>
        <xdr:cNvPr id="4" name="Chart 21"/>
        <xdr:cNvGraphicFramePr/>
      </xdr:nvGraphicFramePr>
      <xdr:xfrm>
        <a:off x="7829550" y="4038600"/>
        <a:ext cx="155257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98</xdr:col>
      <xdr:colOff>0</xdr:colOff>
      <xdr:row>11</xdr:row>
      <xdr:rowOff>1228725</xdr:rowOff>
    </xdr:from>
    <xdr:to>
      <xdr:col>105</xdr:col>
      <xdr:colOff>104775</xdr:colOff>
      <xdr:row>19</xdr:row>
      <xdr:rowOff>47625</xdr:rowOff>
    </xdr:to>
    <xdr:graphicFrame>
      <xdr:nvGraphicFramePr>
        <xdr:cNvPr id="1" name="Chart 118"/>
        <xdr:cNvGraphicFramePr/>
      </xdr:nvGraphicFramePr>
      <xdr:xfrm>
        <a:off x="34632900" y="3686175"/>
        <a:ext cx="2371725" cy="1219200"/>
      </xdr:xfrm>
      <a:graphic>
        <a:graphicData uri="http://schemas.openxmlformats.org/drawingml/2006/chart">
          <c:chart xmlns:c="http://schemas.openxmlformats.org/drawingml/2006/chart" r:id="rId1"/>
        </a:graphicData>
      </a:graphic>
    </xdr:graphicFrame>
    <xdr:clientData/>
  </xdr:twoCellAnchor>
  <xdr:twoCellAnchor>
    <xdr:from>
      <xdr:col>97</xdr:col>
      <xdr:colOff>314325</xdr:colOff>
      <xdr:row>19</xdr:row>
      <xdr:rowOff>104775</xdr:rowOff>
    </xdr:from>
    <xdr:to>
      <xdr:col>105</xdr:col>
      <xdr:colOff>95250</xdr:colOff>
      <xdr:row>28</xdr:row>
      <xdr:rowOff>38100</xdr:rowOff>
    </xdr:to>
    <xdr:graphicFrame>
      <xdr:nvGraphicFramePr>
        <xdr:cNvPr id="2" name="Chart 119"/>
        <xdr:cNvGraphicFramePr/>
      </xdr:nvGraphicFramePr>
      <xdr:xfrm>
        <a:off x="34509075" y="4962525"/>
        <a:ext cx="2486025" cy="1390650"/>
      </xdr:xfrm>
      <a:graphic>
        <a:graphicData uri="http://schemas.openxmlformats.org/drawingml/2006/chart">
          <c:chart xmlns:c="http://schemas.openxmlformats.org/drawingml/2006/chart" r:id="rId2"/>
        </a:graphicData>
      </a:graphic>
    </xdr:graphicFrame>
    <xdr:clientData/>
  </xdr:twoCellAnchor>
  <xdr:twoCellAnchor>
    <xdr:from>
      <xdr:col>97</xdr:col>
      <xdr:colOff>304800</xdr:colOff>
      <xdr:row>30</xdr:row>
      <xdr:rowOff>152400</xdr:rowOff>
    </xdr:from>
    <xdr:to>
      <xdr:col>105</xdr:col>
      <xdr:colOff>85725</xdr:colOff>
      <xdr:row>39</xdr:row>
      <xdr:rowOff>114300</xdr:rowOff>
    </xdr:to>
    <xdr:graphicFrame>
      <xdr:nvGraphicFramePr>
        <xdr:cNvPr id="3" name="Chart 120"/>
        <xdr:cNvGraphicFramePr/>
      </xdr:nvGraphicFramePr>
      <xdr:xfrm>
        <a:off x="34499550" y="6791325"/>
        <a:ext cx="2486025" cy="14192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D64" sqref="D64"/>
    </sheetView>
  </sheetViews>
  <sheetFormatPr defaultColWidth="11.421875" defaultRowHeight="12.75"/>
  <sheetData>
    <row r="1" ht="12.75">
      <c r="C1" t="s">
        <v>0</v>
      </c>
    </row>
    <row r="4" ht="12.75">
      <c r="A4" t="s">
        <v>1</v>
      </c>
    </row>
    <row r="5" spans="3:8" ht="12.75">
      <c r="C5">
        <v>43</v>
      </c>
      <c r="D5">
        <v>84</v>
      </c>
      <c r="E5" s="1">
        <f>D5/C5</f>
        <v>1.9534883720930232</v>
      </c>
      <c r="F5">
        <v>56</v>
      </c>
      <c r="G5" s="2">
        <f>F5/C5</f>
        <v>1.302325581395349</v>
      </c>
      <c r="H5" s="2"/>
    </row>
    <row r="6" spans="1:8" ht="12.75">
      <c r="A6" t="s">
        <v>2</v>
      </c>
      <c r="E6" s="1"/>
      <c r="G6" s="2"/>
      <c r="H6" s="2"/>
    </row>
    <row r="7" spans="3:8" ht="12.75">
      <c r="C7">
        <v>60</v>
      </c>
      <c r="D7">
        <v>219</v>
      </c>
      <c r="E7" s="1">
        <f>D7/C7</f>
        <v>3.65</v>
      </c>
      <c r="F7">
        <v>113</v>
      </c>
      <c r="G7" s="2">
        <f>F7/C7</f>
        <v>1.8833333333333333</v>
      </c>
      <c r="H7" s="2"/>
    </row>
    <row r="8" spans="1:8" ht="12.75">
      <c r="A8" t="s">
        <v>3</v>
      </c>
      <c r="E8" s="1"/>
      <c r="G8" s="2"/>
      <c r="H8" s="2"/>
    </row>
    <row r="9" spans="3:8" ht="12.75">
      <c r="C9">
        <v>59</v>
      </c>
      <c r="D9">
        <v>100</v>
      </c>
      <c r="E9" s="1">
        <f>D9/C9</f>
        <v>1.694915254237288</v>
      </c>
      <c r="F9">
        <v>67</v>
      </c>
      <c r="G9" s="2">
        <f>F9/C9</f>
        <v>1.1355932203389831</v>
      </c>
      <c r="H9" s="2"/>
    </row>
    <row r="10" spans="1:8" ht="12.75">
      <c r="A10" t="s">
        <v>4</v>
      </c>
      <c r="E10" s="1"/>
      <c r="G10" s="2"/>
      <c r="H10" s="2"/>
    </row>
    <row r="11" spans="3:8" ht="12.75">
      <c r="C11">
        <v>61</v>
      </c>
      <c r="D11">
        <v>82</v>
      </c>
      <c r="E11" s="1">
        <f>D11/C11</f>
        <v>1.3442622950819672</v>
      </c>
      <c r="F11">
        <v>54</v>
      </c>
      <c r="G11" s="2">
        <f>F11/C11</f>
        <v>0.8852459016393442</v>
      </c>
      <c r="H11" s="2"/>
    </row>
    <row r="12" spans="1:8" ht="12.75">
      <c r="A12" t="s">
        <v>5</v>
      </c>
      <c r="E12" s="1"/>
      <c r="G12" s="2"/>
      <c r="H12" s="2"/>
    </row>
    <row r="13" spans="3:8" ht="12.75">
      <c r="C13">
        <v>89</v>
      </c>
      <c r="D13">
        <v>266</v>
      </c>
      <c r="E13" s="1">
        <f>D13/C13</f>
        <v>2.9887640449438204</v>
      </c>
      <c r="F13">
        <v>120</v>
      </c>
      <c r="G13" s="2">
        <f>F13/C13</f>
        <v>1.348314606741573</v>
      </c>
      <c r="H13" s="2"/>
    </row>
    <row r="14" spans="1:8" ht="12.75">
      <c r="A14" t="s">
        <v>6</v>
      </c>
      <c r="E14" s="1"/>
      <c r="G14" s="2"/>
      <c r="H14" s="2"/>
    </row>
    <row r="15" spans="3:8" ht="12.75">
      <c r="C15">
        <v>64</v>
      </c>
      <c r="D15">
        <v>107</v>
      </c>
      <c r="E15" s="1">
        <f>D15/C15</f>
        <v>1.671875</v>
      </c>
      <c r="F15">
        <v>71</v>
      </c>
      <c r="G15" s="2">
        <f>F15/C15</f>
        <v>1.109375</v>
      </c>
      <c r="H15" s="2"/>
    </row>
    <row r="16" spans="1:8" ht="12.75">
      <c r="A16" t="s">
        <v>7</v>
      </c>
      <c r="E16" s="1"/>
      <c r="G16" s="2"/>
      <c r="H16" s="2"/>
    </row>
    <row r="17" spans="2:8" ht="12.75">
      <c r="B17" s="3">
        <f>SUM(C5:C16)</f>
        <v>376</v>
      </c>
      <c r="C17">
        <v>33</v>
      </c>
      <c r="D17">
        <v>126</v>
      </c>
      <c r="E17" s="1">
        <f>D17/C17</f>
        <v>3.8181818181818183</v>
      </c>
      <c r="F17">
        <v>84</v>
      </c>
      <c r="G17" s="2">
        <f>F17/C17</f>
        <v>2.5454545454545454</v>
      </c>
      <c r="H17" s="2" t="s">
        <v>8</v>
      </c>
    </row>
    <row r="18" spans="1:8" ht="12.75">
      <c r="A18" t="s">
        <v>9</v>
      </c>
      <c r="E18" s="1"/>
      <c r="G18" s="2"/>
      <c r="H18" s="2"/>
    </row>
    <row r="19" spans="3:8" ht="12.75">
      <c r="C19">
        <v>83</v>
      </c>
      <c r="D19">
        <v>369</v>
      </c>
      <c r="E19" s="1">
        <f>D19/C19</f>
        <v>4.445783132530121</v>
      </c>
      <c r="F19">
        <v>311</v>
      </c>
      <c r="G19" s="2">
        <f>F19/C19</f>
        <v>3.746987951807229</v>
      </c>
      <c r="H19" s="2" t="s">
        <v>8</v>
      </c>
    </row>
    <row r="20" spans="1:8" ht="12.75">
      <c r="A20" t="s">
        <v>10</v>
      </c>
      <c r="E20" s="1"/>
      <c r="G20" s="2"/>
      <c r="H20" s="2"/>
    </row>
    <row r="21" spans="3:8" ht="12.75">
      <c r="C21">
        <v>66</v>
      </c>
      <c r="D21">
        <v>193</v>
      </c>
      <c r="E21" s="1">
        <f>D21/C21</f>
        <v>2.9242424242424243</v>
      </c>
      <c r="F21">
        <v>130</v>
      </c>
      <c r="G21" s="2">
        <f>F21/C21</f>
        <v>1.9696969696969697</v>
      </c>
      <c r="H21" s="2"/>
    </row>
    <row r="22" spans="1:8" ht="12.75">
      <c r="A22" t="s">
        <v>11</v>
      </c>
      <c r="E22" s="1"/>
      <c r="G22" s="2"/>
      <c r="H22" s="2"/>
    </row>
    <row r="23" spans="3:8" ht="12.75">
      <c r="C23">
        <v>63</v>
      </c>
      <c r="D23">
        <v>145</v>
      </c>
      <c r="E23" s="1">
        <f>D23/C23</f>
        <v>2.3015873015873014</v>
      </c>
      <c r="F23">
        <v>98</v>
      </c>
      <c r="G23" s="2">
        <f>F23/C23</f>
        <v>1.5555555555555556</v>
      </c>
      <c r="H23" s="2"/>
    </row>
    <row r="24" spans="1:8" ht="12.75">
      <c r="A24" t="s">
        <v>12</v>
      </c>
      <c r="E24" s="1"/>
      <c r="G24" s="2"/>
      <c r="H24" s="2"/>
    </row>
    <row r="25" spans="3:8" ht="12.75">
      <c r="C25">
        <v>59</v>
      </c>
      <c r="D25">
        <v>212</v>
      </c>
      <c r="E25" s="1">
        <f>D25/C25</f>
        <v>3.593220338983051</v>
      </c>
      <c r="F25">
        <v>94</v>
      </c>
      <c r="G25" s="2">
        <f>F25/C25</f>
        <v>1.5932203389830508</v>
      </c>
      <c r="H25" s="2"/>
    </row>
    <row r="26" spans="1:8" ht="12.75">
      <c r="A26" t="s">
        <v>13</v>
      </c>
      <c r="E26" s="1"/>
      <c r="G26" s="2"/>
      <c r="H26" s="2"/>
    </row>
    <row r="27" spans="3:8" ht="12.75">
      <c r="C27">
        <v>177</v>
      </c>
      <c r="D27">
        <v>978</v>
      </c>
      <c r="E27" s="1">
        <f>D27/C27</f>
        <v>5.52542372881356</v>
      </c>
      <c r="F27">
        <v>1001</v>
      </c>
      <c r="G27" s="2">
        <f>F27/C27</f>
        <v>5.655367231638418</v>
      </c>
      <c r="H27" s="2" t="s">
        <v>8</v>
      </c>
    </row>
    <row r="28" spans="1:8" ht="12.75">
      <c r="A28" t="s">
        <v>14</v>
      </c>
      <c r="E28" s="1"/>
      <c r="G28" s="2"/>
      <c r="H28" s="2"/>
    </row>
    <row r="29" spans="3:8" ht="12.75">
      <c r="C29">
        <v>151</v>
      </c>
      <c r="D29">
        <v>479</v>
      </c>
      <c r="E29" s="1">
        <f>D29/C29</f>
        <v>3.172185430463576</v>
      </c>
      <c r="F29">
        <v>265</v>
      </c>
      <c r="G29" s="2">
        <f>F29/C29</f>
        <v>1.7549668874172186</v>
      </c>
      <c r="H29" s="2"/>
    </row>
    <row r="30" spans="1:8" ht="12.75">
      <c r="A30" t="s">
        <v>15</v>
      </c>
      <c r="E30" s="1"/>
      <c r="G30" s="2"/>
      <c r="H30" s="2"/>
    </row>
    <row r="31" spans="3:8" ht="12.75">
      <c r="C31">
        <v>61</v>
      </c>
      <c r="D31">
        <v>203</v>
      </c>
      <c r="E31" s="1">
        <f>D31/C31</f>
        <v>3.3278688524590163</v>
      </c>
      <c r="F31">
        <v>123</v>
      </c>
      <c r="G31" s="2">
        <f>F31/C31</f>
        <v>2.0163934426229506</v>
      </c>
      <c r="H31" s="2"/>
    </row>
    <row r="32" ht="12.75">
      <c r="A32" t="s">
        <v>16</v>
      </c>
    </row>
    <row r="34" spans="3:6" ht="12.75">
      <c r="C34" s="3">
        <f>SUM(C5:C33)</f>
        <v>1069</v>
      </c>
      <c r="D34" s="3">
        <f>SUM(D4:D33)</f>
        <v>3563</v>
      </c>
      <c r="F34" s="3">
        <f>SUM(F5:F33)</f>
        <v>2587</v>
      </c>
    </row>
  </sheetData>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N63"/>
  <sheetViews>
    <sheetView workbookViewId="0" topLeftCell="A1">
      <selection activeCell="K58" sqref="K58"/>
    </sheetView>
  </sheetViews>
  <sheetFormatPr defaultColWidth="11.421875" defaultRowHeight="12.75"/>
  <cols>
    <col min="1" max="1" width="9.00390625" style="0" customWidth="1"/>
    <col min="2" max="2" width="17.140625" style="0" customWidth="1"/>
  </cols>
  <sheetData>
    <row r="1" spans="1:13" ht="12.75">
      <c r="A1" s="100" t="s">
        <v>383</v>
      </c>
      <c r="B1" s="43"/>
      <c r="C1" s="100" t="s">
        <v>186</v>
      </c>
      <c r="D1" s="100" t="s">
        <v>275</v>
      </c>
      <c r="E1" s="43" t="s">
        <v>188</v>
      </c>
      <c r="F1" s="100" t="s">
        <v>281</v>
      </c>
      <c r="G1" s="100" t="s">
        <v>198</v>
      </c>
      <c r="H1" s="100" t="s">
        <v>330</v>
      </c>
      <c r="I1" s="100" t="s">
        <v>331</v>
      </c>
      <c r="J1" s="100" t="s">
        <v>332</v>
      </c>
      <c r="K1" s="43"/>
      <c r="L1" s="43"/>
      <c r="M1" s="43"/>
    </row>
    <row r="2" spans="1:13" ht="12.75">
      <c r="A2" s="665">
        <f>'feuille de calcul'!P3</f>
        <v>14</v>
      </c>
      <c r="B2" s="666" t="str">
        <f>'feuille de calcul'!AU73</f>
        <v> bleu cobalt</v>
      </c>
      <c r="C2" s="667">
        <f>'feuille de calcul'!AV73</f>
        <v>0.2596299701003301</v>
      </c>
      <c r="D2" s="667">
        <f>'feuille de calcul'!AX73</f>
        <v>0.619812206337188</v>
      </c>
      <c r="E2" s="667">
        <f>'feuille de calcul'!AZ73</f>
        <v>0.006232580829359758</v>
      </c>
      <c r="F2" s="668">
        <f>'feuille de calcul'!BB73</f>
        <v>0.29730663403494795</v>
      </c>
      <c r="G2" s="668">
        <f>'feuille de calcul'!BD73</f>
        <v>3.2828812231917595</v>
      </c>
      <c r="H2" s="668">
        <f>'feuille de calcul'!BF73</f>
        <v>1.7303850528192184</v>
      </c>
      <c r="I2" s="668">
        <f>'feuille de calcul'!BH73</f>
        <v>0.0905627142202524</v>
      </c>
      <c r="J2" s="668">
        <f>'feuille de calcul'!BJ73</f>
        <v>10.295416274134162</v>
      </c>
      <c r="M2" s="668"/>
    </row>
    <row r="3" spans="1:13" ht="12.75">
      <c r="A3" s="669">
        <v>1</v>
      </c>
      <c r="B3" s="670">
        <v>4.05</v>
      </c>
      <c r="C3" s="667"/>
      <c r="D3" s="667"/>
      <c r="E3" s="667"/>
      <c r="F3" s="668"/>
      <c r="G3" s="668"/>
      <c r="H3" s="668"/>
      <c r="I3" s="668"/>
      <c r="J3" s="668"/>
      <c r="M3" s="668"/>
    </row>
    <row r="4" spans="1:13" ht="12.75">
      <c r="A4" s="669">
        <v>1</v>
      </c>
      <c r="B4" s="670">
        <v>2.0300000000000002</v>
      </c>
      <c r="C4" s="667"/>
      <c r="D4" s="667"/>
      <c r="E4" s="667"/>
      <c r="F4" s="668"/>
      <c r="G4" s="668"/>
      <c r="H4" s="668"/>
      <c r="I4" s="668"/>
      <c r="J4" s="668"/>
      <c r="M4" s="668"/>
    </row>
    <row r="5" spans="1:13" ht="12.75">
      <c r="A5" s="669">
        <v>1</v>
      </c>
      <c r="B5" s="670">
        <v>4.04</v>
      </c>
      <c r="C5" s="667"/>
      <c r="D5" s="667"/>
      <c r="E5" s="667"/>
      <c r="F5" s="668"/>
      <c r="G5" s="668"/>
      <c r="H5" s="668"/>
      <c r="I5" s="668"/>
      <c r="J5" s="668"/>
      <c r="M5" s="668"/>
    </row>
    <row r="6" spans="1:13" ht="12.75">
      <c r="A6" s="669">
        <v>1</v>
      </c>
      <c r="B6" s="670">
        <v>4.03</v>
      </c>
      <c r="C6" s="667"/>
      <c r="D6" s="667"/>
      <c r="E6" s="667"/>
      <c r="F6" s="668"/>
      <c r="G6" s="668"/>
      <c r="H6" s="668"/>
      <c r="I6" s="668"/>
      <c r="J6" s="668"/>
      <c r="M6" s="668"/>
    </row>
    <row r="7" spans="1:13" ht="12.75">
      <c r="A7" s="669">
        <v>2</v>
      </c>
      <c r="B7" s="670">
        <v>1.05</v>
      </c>
      <c r="C7" s="671"/>
      <c r="D7" s="671"/>
      <c r="E7" s="671"/>
      <c r="F7" s="672"/>
      <c r="G7" s="672"/>
      <c r="H7" s="672"/>
      <c r="I7" s="668"/>
      <c r="J7" s="668"/>
      <c r="M7" s="668"/>
    </row>
    <row r="8" spans="1:13" ht="12.75">
      <c r="A8" s="669">
        <v>3</v>
      </c>
      <c r="B8" s="670" t="s">
        <v>384</v>
      </c>
      <c r="C8" s="671">
        <v>0</v>
      </c>
      <c r="D8" s="671">
        <v>0.79</v>
      </c>
      <c r="E8" s="671">
        <v>0.21</v>
      </c>
      <c r="F8" s="672">
        <v>0.006</v>
      </c>
      <c r="G8" s="672">
        <v>2.96</v>
      </c>
      <c r="H8" s="672"/>
      <c r="I8" s="668"/>
      <c r="J8" s="668"/>
      <c r="M8" s="668"/>
    </row>
    <row r="9" spans="1:13" ht="12.75">
      <c r="A9" s="669">
        <v>11</v>
      </c>
      <c r="B9" s="670">
        <v>2.04</v>
      </c>
      <c r="C9" s="671"/>
      <c r="D9" s="671"/>
      <c r="E9" s="671"/>
      <c r="F9" s="672"/>
      <c r="G9" s="672"/>
      <c r="H9" s="672"/>
      <c r="I9" s="668"/>
      <c r="J9" s="668"/>
      <c r="M9" s="668"/>
    </row>
    <row r="10" spans="1:13" ht="12.75">
      <c r="A10" s="669">
        <v>11</v>
      </c>
      <c r="B10" s="670">
        <v>1.01</v>
      </c>
      <c r="C10" s="671"/>
      <c r="D10" s="671"/>
      <c r="E10" s="671"/>
      <c r="F10" s="672"/>
      <c r="G10" s="672"/>
      <c r="H10" s="672"/>
      <c r="I10" s="668"/>
      <c r="J10" s="668"/>
      <c r="M10" s="668"/>
    </row>
    <row r="11" spans="1:13" ht="12.75">
      <c r="A11" s="669">
        <v>11</v>
      </c>
      <c r="B11" s="670">
        <v>2.0100000000000002</v>
      </c>
      <c r="C11" s="671"/>
      <c r="D11" s="671"/>
      <c r="E11" s="671"/>
      <c r="F11" s="672"/>
      <c r="G11" s="672"/>
      <c r="H11" s="672"/>
      <c r="I11" s="668"/>
      <c r="J11" s="668"/>
      <c r="M11" s="668"/>
    </row>
    <row r="12" spans="1:13" ht="12.75">
      <c r="A12" s="669">
        <v>17</v>
      </c>
      <c r="B12" s="670" t="s">
        <v>385</v>
      </c>
      <c r="C12" s="671"/>
      <c r="D12" s="671"/>
      <c r="E12" s="671"/>
      <c r="F12" s="672"/>
      <c r="G12" s="672"/>
      <c r="H12" s="672"/>
      <c r="I12" s="668"/>
      <c r="J12" s="668"/>
      <c r="M12" s="668"/>
    </row>
    <row r="13" spans="1:13" ht="12.75">
      <c r="A13" s="669">
        <v>17</v>
      </c>
      <c r="B13" s="670" t="s">
        <v>17</v>
      </c>
      <c r="C13" s="671"/>
      <c r="D13" s="671"/>
      <c r="E13" s="671"/>
      <c r="F13" s="672"/>
      <c r="G13" s="672"/>
      <c r="H13" s="672"/>
      <c r="I13" s="668"/>
      <c r="J13" s="668"/>
      <c r="M13" s="668"/>
    </row>
    <row r="14" spans="1:13" ht="12.75">
      <c r="A14" s="669">
        <v>17</v>
      </c>
      <c r="B14" s="670" t="s">
        <v>166</v>
      </c>
      <c r="C14" s="671"/>
      <c r="D14" s="671"/>
      <c r="E14" s="671"/>
      <c r="F14" s="672"/>
      <c r="G14" s="672"/>
      <c r="H14" s="672"/>
      <c r="I14" s="668"/>
      <c r="J14" s="668"/>
      <c r="M14" s="668"/>
    </row>
    <row r="15" spans="1:13" ht="12.75">
      <c r="A15" s="405">
        <v>18</v>
      </c>
      <c r="B15" s="673" t="s">
        <v>335</v>
      </c>
      <c r="C15" s="671">
        <v>0.222</v>
      </c>
      <c r="D15" s="671">
        <v>0.7</v>
      </c>
      <c r="E15" s="671">
        <v>0.123</v>
      </c>
      <c r="F15" s="674">
        <v>0.33</v>
      </c>
      <c r="G15" s="674">
        <v>3.546</v>
      </c>
      <c r="H15" s="674">
        <v>1.555</v>
      </c>
      <c r="I15" s="674">
        <v>0.093</v>
      </c>
      <c r="J15" s="674">
        <v>10.56</v>
      </c>
      <c r="K15" s="43"/>
      <c r="L15" s="43"/>
      <c r="M15" s="43"/>
    </row>
    <row r="16" spans="1:13" ht="12.75">
      <c r="A16" s="405">
        <v>18</v>
      </c>
      <c r="B16" s="673" t="s">
        <v>338</v>
      </c>
      <c r="C16" s="671">
        <v>0.217</v>
      </c>
      <c r="D16" s="671">
        <v>0.657</v>
      </c>
      <c r="E16" s="671">
        <v>0.127</v>
      </c>
      <c r="F16" s="674">
        <v>0.271</v>
      </c>
      <c r="G16" s="674">
        <v>3.357</v>
      </c>
      <c r="H16" s="674">
        <v>1.78</v>
      </c>
      <c r="I16" s="674">
        <v>0.081</v>
      </c>
      <c r="J16" s="674">
        <v>9.370000000000001</v>
      </c>
      <c r="K16" s="43"/>
      <c r="L16" s="43"/>
      <c r="M16" s="43"/>
    </row>
    <row r="17" spans="1:13" ht="12.75">
      <c r="A17" s="405" t="s">
        <v>386</v>
      </c>
      <c r="B17" s="673" t="s">
        <v>341</v>
      </c>
      <c r="C17" s="671">
        <v>0.241</v>
      </c>
      <c r="D17" s="671">
        <v>0.576</v>
      </c>
      <c r="E17" s="671">
        <v>0.2</v>
      </c>
      <c r="F17" s="674">
        <v>0.276</v>
      </c>
      <c r="G17" s="674">
        <v>3.05</v>
      </c>
      <c r="H17" s="674">
        <v>1.72</v>
      </c>
      <c r="I17" s="674">
        <v>0.091</v>
      </c>
      <c r="J17" s="674">
        <v>9.78</v>
      </c>
      <c r="K17" s="43"/>
      <c r="L17" s="43"/>
      <c r="M17" s="43"/>
    </row>
    <row r="18" spans="1:13" ht="12.75">
      <c r="A18" s="405">
        <v>19</v>
      </c>
      <c r="B18" s="673" t="s">
        <v>387</v>
      </c>
      <c r="C18" s="671"/>
      <c r="D18" s="671"/>
      <c r="E18" s="671"/>
      <c r="F18" s="674"/>
      <c r="G18" s="674"/>
      <c r="H18" s="674"/>
      <c r="I18" s="674"/>
      <c r="J18" s="674"/>
      <c r="K18" s="43"/>
      <c r="L18" s="43"/>
      <c r="M18" s="43"/>
    </row>
    <row r="19" spans="1:13" ht="12.75">
      <c r="A19" s="405">
        <v>19</v>
      </c>
      <c r="B19" s="673" t="s">
        <v>388</v>
      </c>
      <c r="C19" s="671"/>
      <c r="D19" s="671"/>
      <c r="E19" s="671"/>
      <c r="F19" s="674"/>
      <c r="G19" s="674"/>
      <c r="H19" s="674"/>
      <c r="I19" s="674"/>
      <c r="J19" s="674"/>
      <c r="K19" s="43"/>
      <c r="L19" s="43"/>
      <c r="M19" s="43"/>
    </row>
    <row r="20" spans="1:13" ht="12.75">
      <c r="A20" s="405">
        <v>19</v>
      </c>
      <c r="B20" s="673" t="s">
        <v>175</v>
      </c>
      <c r="C20" s="671"/>
      <c r="D20" s="671"/>
      <c r="E20" s="671"/>
      <c r="F20" s="674"/>
      <c r="G20" s="674"/>
      <c r="H20" s="674"/>
      <c r="I20" s="674"/>
      <c r="J20" s="674"/>
      <c r="K20" s="43"/>
      <c r="L20" s="43"/>
      <c r="M20" s="43"/>
    </row>
    <row r="21" spans="1:13" ht="12.75">
      <c r="A21" s="405">
        <v>19</v>
      </c>
      <c r="B21" s="673" t="s">
        <v>174</v>
      </c>
      <c r="C21" s="671"/>
      <c r="D21" s="671"/>
      <c r="E21" s="671"/>
      <c r="F21" s="674"/>
      <c r="G21" s="674"/>
      <c r="H21" s="674"/>
      <c r="I21" s="674"/>
      <c r="J21" s="674"/>
      <c r="K21" s="43"/>
      <c r="L21" s="43"/>
      <c r="M21" s="43"/>
    </row>
    <row r="22" spans="1:13" ht="12.75">
      <c r="A22" s="405" t="s">
        <v>389</v>
      </c>
      <c r="B22" s="673" t="s">
        <v>44</v>
      </c>
      <c r="C22" s="671"/>
      <c r="D22" s="671"/>
      <c r="E22" s="671"/>
      <c r="F22" s="674"/>
      <c r="G22" s="674"/>
      <c r="H22" s="674"/>
      <c r="I22" s="674"/>
      <c r="J22" s="674"/>
      <c r="K22" s="43"/>
      <c r="L22" s="43"/>
      <c r="M22" s="43"/>
    </row>
    <row r="23" spans="1:13" ht="12.75">
      <c r="A23" s="405">
        <v>20</v>
      </c>
      <c r="B23" s="673" t="s">
        <v>172</v>
      </c>
      <c r="C23" s="671"/>
      <c r="D23" s="671"/>
      <c r="E23" s="671"/>
      <c r="F23" s="674"/>
      <c r="G23" s="674"/>
      <c r="H23" s="674"/>
      <c r="I23" s="674"/>
      <c r="J23" s="674"/>
      <c r="K23" s="43"/>
      <c r="L23" s="43"/>
      <c r="M23" s="43"/>
    </row>
    <row r="24" spans="1:13" ht="12.75">
      <c r="A24" s="405">
        <v>20</v>
      </c>
      <c r="B24" s="673" t="s">
        <v>390</v>
      </c>
      <c r="C24" s="671"/>
      <c r="D24" s="671"/>
      <c r="E24" s="671"/>
      <c r="F24" s="674"/>
      <c r="G24" s="674"/>
      <c r="H24" s="674"/>
      <c r="I24" s="674"/>
      <c r="J24" s="674"/>
      <c r="K24" s="43"/>
      <c r="L24" s="43"/>
      <c r="M24" s="43"/>
    </row>
    <row r="25" spans="1:13" ht="12.75">
      <c r="A25" s="405">
        <v>25</v>
      </c>
      <c r="B25" s="673" t="s">
        <v>391</v>
      </c>
      <c r="C25" s="671"/>
      <c r="D25" s="671"/>
      <c r="E25" s="671"/>
      <c r="F25" s="674"/>
      <c r="G25" s="674"/>
      <c r="H25" s="674"/>
      <c r="I25" s="674"/>
      <c r="J25" s="674"/>
      <c r="K25" s="43"/>
      <c r="L25" s="43"/>
      <c r="M25" s="43"/>
    </row>
    <row r="26" spans="1:13" ht="12.75">
      <c r="A26" s="405">
        <v>25</v>
      </c>
      <c r="B26" s="673"/>
      <c r="C26" s="671"/>
      <c r="D26" s="671"/>
      <c r="E26" s="671"/>
      <c r="F26" s="674"/>
      <c r="G26" s="674"/>
      <c r="H26" s="674"/>
      <c r="I26" s="674"/>
      <c r="J26" s="674"/>
      <c r="K26" s="43"/>
      <c r="L26" s="43"/>
      <c r="M26" s="43"/>
    </row>
    <row r="27" spans="1:13" ht="12.75">
      <c r="A27" s="405">
        <v>25</v>
      </c>
      <c r="B27" s="673" t="s">
        <v>137</v>
      </c>
      <c r="C27" s="671"/>
      <c r="D27" s="671"/>
      <c r="E27" s="671"/>
      <c r="F27" s="674"/>
      <c r="G27" s="674"/>
      <c r="H27" s="674"/>
      <c r="I27" s="674"/>
      <c r="J27" s="674"/>
      <c r="K27" s="43"/>
      <c r="L27" s="43"/>
      <c r="M27" s="43"/>
    </row>
    <row r="28" spans="1:13" ht="12.75">
      <c r="A28" s="405">
        <v>25</v>
      </c>
      <c r="B28" s="673" t="s">
        <v>165</v>
      </c>
      <c r="C28" s="671"/>
      <c r="D28" s="671"/>
      <c r="E28" s="671"/>
      <c r="F28" s="674"/>
      <c r="G28" s="674"/>
      <c r="H28" s="674"/>
      <c r="I28" s="674"/>
      <c r="J28" s="674"/>
      <c r="K28" s="43"/>
      <c r="L28" s="43"/>
      <c r="M28" s="43"/>
    </row>
    <row r="29" spans="1:13" ht="12.75">
      <c r="A29" s="405">
        <v>25</v>
      </c>
      <c r="B29" s="673" t="s">
        <v>392</v>
      </c>
      <c r="C29" s="671"/>
      <c r="D29" s="671"/>
      <c r="E29" s="671"/>
      <c r="F29" s="674"/>
      <c r="G29" s="674"/>
      <c r="H29" s="674"/>
      <c r="I29" s="674"/>
      <c r="J29" s="674"/>
      <c r="K29" s="43"/>
      <c r="L29" s="43"/>
      <c r="M29" s="43"/>
    </row>
    <row r="30" spans="1:13" ht="12.75">
      <c r="A30" s="405">
        <v>25</v>
      </c>
      <c r="B30" s="673" t="s">
        <v>393</v>
      </c>
      <c r="C30" s="671"/>
      <c r="D30" s="671"/>
      <c r="E30" s="671"/>
      <c r="F30" s="674"/>
      <c r="G30" s="674"/>
      <c r="H30" s="674"/>
      <c r="I30" s="674"/>
      <c r="J30" s="674"/>
      <c r="K30" s="43"/>
      <c r="L30" s="43"/>
      <c r="M30" s="43"/>
    </row>
    <row r="31" spans="1:13" ht="12.75">
      <c r="A31" s="405">
        <v>25</v>
      </c>
      <c r="B31" s="673" t="s">
        <v>47</v>
      </c>
      <c r="C31" s="671"/>
      <c r="D31" s="671"/>
      <c r="E31" s="671"/>
      <c r="F31" s="674"/>
      <c r="G31" s="674"/>
      <c r="H31" s="674"/>
      <c r="I31" s="674"/>
      <c r="J31" s="674"/>
      <c r="K31" s="43"/>
      <c r="L31" s="43"/>
      <c r="M31" s="43"/>
    </row>
    <row r="32" spans="1:13" ht="12.75">
      <c r="A32" s="405">
        <v>25</v>
      </c>
      <c r="B32" s="673" t="s">
        <v>48</v>
      </c>
      <c r="C32" s="671"/>
      <c r="D32" s="671"/>
      <c r="E32" s="671"/>
      <c r="F32" s="674"/>
      <c r="G32" s="674"/>
      <c r="H32" s="674"/>
      <c r="I32" s="674"/>
      <c r="J32" s="674"/>
      <c r="K32" s="43"/>
      <c r="L32" s="43"/>
      <c r="M32" s="43"/>
    </row>
    <row r="33" spans="1:13" ht="12.75">
      <c r="A33" s="405">
        <v>25</v>
      </c>
      <c r="B33" s="673" t="s">
        <v>106</v>
      </c>
      <c r="C33" s="671"/>
      <c r="D33" s="671"/>
      <c r="E33" s="671"/>
      <c r="F33" s="674"/>
      <c r="G33" s="674"/>
      <c r="H33" s="674"/>
      <c r="I33" s="674"/>
      <c r="J33" s="674"/>
      <c r="K33" s="43"/>
      <c r="L33" s="43"/>
      <c r="M33" s="43"/>
    </row>
    <row r="34" spans="1:13" ht="12.75">
      <c r="A34" s="405">
        <v>25</v>
      </c>
      <c r="B34" s="673">
        <v>15.04</v>
      </c>
      <c r="C34" s="671">
        <v>0.292</v>
      </c>
      <c r="D34" s="671">
        <v>0.66</v>
      </c>
      <c r="E34" s="671">
        <v>0.04</v>
      </c>
      <c r="F34" s="674">
        <v>0.5700000000000001</v>
      </c>
      <c r="G34" s="674">
        <v>4.69</v>
      </c>
      <c r="H34" s="674"/>
      <c r="I34" s="674"/>
      <c r="J34" s="674"/>
      <c r="K34" s="43"/>
      <c r="L34" s="43"/>
      <c r="M34" s="43"/>
    </row>
    <row r="35" spans="1:13" ht="12.75">
      <c r="A35" s="405">
        <v>25</v>
      </c>
      <c r="B35" s="673" t="s">
        <v>394</v>
      </c>
      <c r="C35" s="671">
        <v>0.295</v>
      </c>
      <c r="D35" s="671">
        <v>0.7</v>
      </c>
      <c r="E35" s="671">
        <v>0.008</v>
      </c>
      <c r="F35" s="674">
        <v>0.33</v>
      </c>
      <c r="G35" s="674">
        <v>4.2700000000000005</v>
      </c>
      <c r="H35" s="674"/>
      <c r="I35" s="674"/>
      <c r="J35" s="674"/>
      <c r="K35" s="43"/>
      <c r="L35" s="43"/>
      <c r="M35" s="43"/>
    </row>
    <row r="36" spans="1:13" ht="12.75">
      <c r="A36" s="405">
        <v>25</v>
      </c>
      <c r="B36" s="673" t="s">
        <v>344</v>
      </c>
      <c r="C36" s="675">
        <v>0.295</v>
      </c>
      <c r="D36" s="675">
        <v>0.698</v>
      </c>
      <c r="E36" s="671">
        <v>0.007</v>
      </c>
      <c r="F36" s="301">
        <v>0.338</v>
      </c>
      <c r="G36" s="301">
        <v>4.2700000000000005</v>
      </c>
      <c r="H36" s="301">
        <v>1.4693</v>
      </c>
      <c r="I36" s="301">
        <v>0.079</v>
      </c>
      <c r="J36" s="301">
        <v>9.78</v>
      </c>
      <c r="K36" s="43"/>
      <c r="L36" s="43"/>
      <c r="M36" s="43"/>
    </row>
    <row r="37" spans="1:13" ht="12.75">
      <c r="A37" s="459">
        <v>25</v>
      </c>
      <c r="B37" s="673" t="s">
        <v>347</v>
      </c>
      <c r="C37" s="671">
        <v>0.294</v>
      </c>
      <c r="D37" s="671">
        <v>0.696</v>
      </c>
      <c r="E37" s="671">
        <v>0.01</v>
      </c>
      <c r="F37" s="674">
        <v>0.465</v>
      </c>
      <c r="G37" s="674">
        <v>4.76</v>
      </c>
      <c r="H37" s="674">
        <v>1.22</v>
      </c>
      <c r="I37" s="672">
        <v>0.098</v>
      </c>
      <c r="J37" s="674">
        <v>10.54</v>
      </c>
      <c r="K37" s="43"/>
      <c r="L37" s="43"/>
      <c r="M37" s="43"/>
    </row>
    <row r="38" spans="1:13" ht="12.75">
      <c r="A38" s="459">
        <v>25</v>
      </c>
      <c r="B38" s="673" t="s">
        <v>350</v>
      </c>
      <c r="C38" s="671">
        <v>0.3</v>
      </c>
      <c r="D38" s="671">
        <v>0.7</v>
      </c>
      <c r="E38" s="671">
        <v>0.01</v>
      </c>
      <c r="F38" s="674">
        <v>0.34</v>
      </c>
      <c r="G38" s="674">
        <v>2.81</v>
      </c>
      <c r="H38" s="674">
        <v>1</v>
      </c>
      <c r="I38" s="397">
        <v>0.0121</v>
      </c>
      <c r="J38" s="674">
        <v>12.08</v>
      </c>
      <c r="K38" s="43"/>
      <c r="L38" s="43"/>
      <c r="M38" s="43"/>
    </row>
    <row r="39" spans="1:13" ht="12.75">
      <c r="A39" s="459">
        <v>26</v>
      </c>
      <c r="B39" s="673"/>
      <c r="C39" s="671"/>
      <c r="D39" s="671"/>
      <c r="E39" s="671"/>
      <c r="F39" s="674"/>
      <c r="G39" s="674"/>
      <c r="H39" s="674"/>
      <c r="I39" s="397"/>
      <c r="J39" s="674"/>
      <c r="K39" s="43"/>
      <c r="L39" s="43"/>
      <c r="M39" s="43"/>
    </row>
    <row r="40" spans="1:13" ht="12.75">
      <c r="A40" s="459">
        <v>26</v>
      </c>
      <c r="B40" s="673" t="s">
        <v>353</v>
      </c>
      <c r="C40" s="671">
        <v>0.295</v>
      </c>
      <c r="D40" s="671">
        <v>0.603</v>
      </c>
      <c r="E40" s="671">
        <v>0.102</v>
      </c>
      <c r="F40" s="674">
        <v>0.339</v>
      </c>
      <c r="G40" s="674">
        <v>2.85</v>
      </c>
      <c r="H40" s="674">
        <v>1.4053</v>
      </c>
      <c r="I40" s="674">
        <v>0.119</v>
      </c>
      <c r="J40" s="674">
        <v>12.84</v>
      </c>
      <c r="K40" s="43"/>
      <c r="L40" s="43"/>
      <c r="M40" s="43"/>
    </row>
    <row r="41" spans="1:13" ht="12.75">
      <c r="A41" s="459">
        <v>28</v>
      </c>
      <c r="B41" s="673" t="s">
        <v>395</v>
      </c>
      <c r="C41" s="671"/>
      <c r="D41" s="671"/>
      <c r="E41" s="671"/>
      <c r="F41" s="674"/>
      <c r="G41" s="674"/>
      <c r="H41" s="674"/>
      <c r="I41" s="674"/>
      <c r="J41" s="674"/>
      <c r="K41" s="43"/>
      <c r="L41" s="43"/>
      <c r="M41" s="43"/>
    </row>
    <row r="42" spans="1:13" ht="12.75">
      <c r="A42" s="459">
        <v>28</v>
      </c>
      <c r="B42" s="673" t="s">
        <v>52</v>
      </c>
      <c r="C42" s="671">
        <v>0.311</v>
      </c>
      <c r="D42" s="671">
        <v>0.374</v>
      </c>
      <c r="E42" s="671">
        <v>0.314</v>
      </c>
      <c r="F42" s="674">
        <v>0.33</v>
      </c>
      <c r="G42" s="674">
        <v>2.31</v>
      </c>
      <c r="H42" s="674">
        <v>1.16</v>
      </c>
      <c r="I42" s="674">
        <v>0.14</v>
      </c>
      <c r="J42" s="674">
        <v>14.55</v>
      </c>
      <c r="K42" s="43"/>
      <c r="L42" s="43"/>
      <c r="M42" s="43"/>
    </row>
    <row r="43" spans="1:13" ht="12.75">
      <c r="A43" s="673">
        <v>28</v>
      </c>
      <c r="B43" s="673" t="s">
        <v>355</v>
      </c>
      <c r="C43" s="671">
        <v>0.348</v>
      </c>
      <c r="D43" s="671">
        <v>0.37</v>
      </c>
      <c r="E43" s="671">
        <v>0.282</v>
      </c>
      <c r="F43" s="674">
        <v>0.522</v>
      </c>
      <c r="G43" s="674">
        <v>3.696</v>
      </c>
      <c r="H43" s="674">
        <v>1.42</v>
      </c>
      <c r="I43" s="674">
        <v>0.141</v>
      </c>
      <c r="J43" s="674">
        <v>15.75</v>
      </c>
      <c r="K43" s="43"/>
      <c r="L43" s="43"/>
      <c r="M43" s="43"/>
    </row>
    <row r="44" spans="1:13" ht="12.75">
      <c r="A44" s="673">
        <v>33</v>
      </c>
      <c r="B44" s="673" t="s">
        <v>46</v>
      </c>
      <c r="C44" s="671"/>
      <c r="D44" s="671"/>
      <c r="E44" s="671"/>
      <c r="F44" s="674"/>
      <c r="G44" s="674"/>
      <c r="H44" s="674"/>
      <c r="I44" s="674"/>
      <c r="J44" s="674"/>
      <c r="K44" s="43"/>
      <c r="L44" s="43"/>
      <c r="M44" s="43"/>
    </row>
    <row r="45" spans="1:13" ht="12.75">
      <c r="A45" s="673">
        <v>33</v>
      </c>
      <c r="B45" s="673" t="s">
        <v>45</v>
      </c>
      <c r="C45" s="671"/>
      <c r="D45" s="671"/>
      <c r="E45" s="671"/>
      <c r="F45" s="674"/>
      <c r="G45" s="674"/>
      <c r="H45" s="674"/>
      <c r="I45" s="674"/>
      <c r="J45" s="674"/>
      <c r="K45" s="43"/>
      <c r="L45" s="43"/>
      <c r="M45" s="43"/>
    </row>
    <row r="46" spans="1:13" ht="12.75">
      <c r="A46" s="673">
        <v>35</v>
      </c>
      <c r="B46" s="673" t="s">
        <v>396</v>
      </c>
      <c r="C46" s="671"/>
      <c r="D46" s="671"/>
      <c r="E46" s="671"/>
      <c r="F46" s="674"/>
      <c r="G46" s="674"/>
      <c r="H46" s="674"/>
      <c r="I46" s="674"/>
      <c r="J46" s="674"/>
      <c r="K46" s="43"/>
      <c r="L46" s="43"/>
      <c r="M46" s="43"/>
    </row>
    <row r="47" spans="1:13" ht="12.75">
      <c r="A47" s="673">
        <v>39</v>
      </c>
      <c r="B47" s="673" t="s">
        <v>358</v>
      </c>
      <c r="C47" s="671">
        <v>0.398</v>
      </c>
      <c r="D47" s="671">
        <v>0.033</v>
      </c>
      <c r="E47" s="671">
        <v>0.569</v>
      </c>
      <c r="F47" s="674">
        <v>0.791</v>
      </c>
      <c r="G47" s="674">
        <v>3.463</v>
      </c>
      <c r="H47" s="674">
        <v>1.0147</v>
      </c>
      <c r="I47" s="674">
        <v>0.228</v>
      </c>
      <c r="J47" s="674">
        <v>23.33</v>
      </c>
      <c r="K47" s="43"/>
      <c r="L47" s="43"/>
      <c r="M47" s="43"/>
    </row>
    <row r="48" spans="1:13" ht="12.75">
      <c r="A48" s="673">
        <v>43</v>
      </c>
      <c r="B48" s="673" t="s">
        <v>397</v>
      </c>
      <c r="C48" s="671">
        <v>0.473</v>
      </c>
      <c r="D48" s="671">
        <v>0.21</v>
      </c>
      <c r="E48" s="671">
        <v>0.31</v>
      </c>
      <c r="F48" s="674">
        <v>0.56</v>
      </c>
      <c r="G48" s="674">
        <v>4.05</v>
      </c>
      <c r="H48" s="674">
        <v>1.19</v>
      </c>
      <c r="I48" s="674">
        <v>0.13</v>
      </c>
      <c r="J48" s="674">
        <v>14.63</v>
      </c>
      <c r="K48" s="43"/>
      <c r="L48" s="43"/>
      <c r="M48" s="43"/>
    </row>
    <row r="49" spans="1:13" ht="12.75">
      <c r="A49" s="673">
        <v>46</v>
      </c>
      <c r="B49" s="673" t="s">
        <v>398</v>
      </c>
      <c r="C49" s="671"/>
      <c r="D49" s="671"/>
      <c r="E49" s="671"/>
      <c r="F49" s="674"/>
      <c r="G49" s="674"/>
      <c r="H49" s="674"/>
      <c r="I49" s="674"/>
      <c r="J49" s="674"/>
      <c r="K49" s="43"/>
      <c r="L49" s="43"/>
      <c r="M49" s="43"/>
    </row>
    <row r="50" spans="1:13" ht="12.75">
      <c r="A50" s="673">
        <v>49</v>
      </c>
      <c r="B50" s="673" t="s">
        <v>359</v>
      </c>
      <c r="C50" s="671">
        <v>0.6</v>
      </c>
      <c r="D50" s="671">
        <v>0.142</v>
      </c>
      <c r="E50" s="671">
        <v>0.258</v>
      </c>
      <c r="F50" s="674">
        <v>0.635</v>
      </c>
      <c r="G50" s="674">
        <v>3.694</v>
      </c>
      <c r="H50" s="674">
        <v>0.9335</v>
      </c>
      <c r="I50" s="674">
        <v>0.172</v>
      </c>
      <c r="J50" s="674">
        <v>16.740000000000002</v>
      </c>
      <c r="K50" s="43"/>
      <c r="L50" s="43"/>
      <c r="M50" s="43"/>
    </row>
    <row r="51" spans="1:13" ht="12.75">
      <c r="A51" s="43">
        <v>58</v>
      </c>
      <c r="B51" s="43" t="s">
        <v>399</v>
      </c>
      <c r="C51" s="43"/>
      <c r="D51" s="43"/>
      <c r="E51" s="43"/>
      <c r="F51" s="43"/>
      <c r="G51" s="43"/>
      <c r="H51" s="43"/>
      <c r="I51" s="43"/>
      <c r="J51" s="43"/>
      <c r="K51" s="43"/>
      <c r="L51" s="43"/>
      <c r="M51" s="43"/>
    </row>
    <row r="52" spans="1:13" ht="12.75">
      <c r="A52" s="43"/>
      <c r="B52" s="43"/>
      <c r="C52" s="43"/>
      <c r="D52" s="43"/>
      <c r="E52" s="43"/>
      <c r="F52" s="43"/>
      <c r="G52" s="43"/>
      <c r="H52" s="43"/>
      <c r="I52" s="43"/>
      <c r="J52" s="43"/>
      <c r="K52" s="43"/>
      <c r="L52" s="43"/>
      <c r="M52" s="43"/>
    </row>
    <row r="53" spans="1:13" ht="12.75">
      <c r="A53" s="43"/>
      <c r="B53" s="43"/>
      <c r="C53" s="43"/>
      <c r="D53" s="43"/>
      <c r="E53" s="43"/>
      <c r="F53" s="43"/>
      <c r="G53" s="43"/>
      <c r="H53" s="43"/>
      <c r="I53" s="43"/>
      <c r="J53" s="43"/>
      <c r="K53" s="43"/>
      <c r="L53" s="43"/>
      <c r="M53" s="43"/>
    </row>
    <row r="54" spans="1:13" ht="12.75">
      <c r="A54" s="43"/>
      <c r="B54" s="43"/>
      <c r="C54" s="43"/>
      <c r="D54" s="43"/>
      <c r="E54" s="43"/>
      <c r="F54" s="43"/>
      <c r="G54" s="43"/>
      <c r="H54" s="43"/>
      <c r="I54" s="43"/>
      <c r="J54" s="43"/>
      <c r="K54" s="43"/>
      <c r="L54" s="43"/>
      <c r="M54" s="43"/>
    </row>
    <row r="55" spans="1:14" ht="12.75">
      <c r="A55" s="43"/>
      <c r="B55" s="43"/>
      <c r="C55" s="43"/>
      <c r="D55" s="43"/>
      <c r="E55" s="43"/>
      <c r="F55" s="43"/>
      <c r="G55" s="43"/>
      <c r="H55" s="43"/>
      <c r="I55" s="43"/>
      <c r="J55" s="43"/>
      <c r="K55" s="43"/>
      <c r="L55" s="43"/>
      <c r="M55" s="43"/>
      <c r="N55" s="153"/>
    </row>
    <row r="57" ht="12.75">
      <c r="N57" s="153"/>
    </row>
    <row r="58" ht="12.75">
      <c r="N58" s="153"/>
    </row>
    <row r="59" ht="12.75">
      <c r="N59" s="153"/>
    </row>
    <row r="60" ht="12.75">
      <c r="N60" s="145"/>
    </row>
    <row r="61" ht="12.75">
      <c r="N61" s="145"/>
    </row>
    <row r="62" ht="12.75">
      <c r="N62" s="145"/>
    </row>
    <row r="63" ht="12.75">
      <c r="N63" s="145"/>
    </row>
  </sheetData>
  <printOptions/>
  <pageMargins left="0.7479166666666667" right="0.7479166666666667" top="0.9840277777777777" bottom="0.9840277777777777" header="0.5118055555555555" footer="0.5118055555555555"/>
  <pageSetup horizontalDpi="300" verticalDpi="300" orientation="landscape" paperSize="9"/>
  <legacyDrawing r:id="rId2"/>
</worksheet>
</file>

<file path=xl/worksheets/sheet11.xml><?xml version="1.0" encoding="utf-8"?>
<worksheet xmlns="http://schemas.openxmlformats.org/spreadsheetml/2006/main" xmlns:r="http://schemas.openxmlformats.org/officeDocument/2006/relationships">
  <dimension ref="A1:S39"/>
  <sheetViews>
    <sheetView workbookViewId="0" topLeftCell="B2">
      <selection activeCell="D64" sqref="D64"/>
    </sheetView>
  </sheetViews>
  <sheetFormatPr defaultColWidth="11.421875" defaultRowHeight="12.75"/>
  <cols>
    <col min="1" max="1" width="12.8515625" style="0" customWidth="1"/>
    <col min="2" max="2" width="5.7109375" style="223" customWidth="1"/>
    <col min="3" max="10" width="5.7109375" style="0" customWidth="1"/>
    <col min="11" max="12" width="5.7109375" style="226" customWidth="1"/>
    <col min="13" max="17" width="5.7109375" style="0" customWidth="1"/>
    <col min="18" max="18" width="7.00390625" style="0" customWidth="1"/>
    <col min="20" max="20" width="23.28125" style="0" customWidth="1"/>
  </cols>
  <sheetData>
    <row r="1" ht="12.75">
      <c r="M1" s="676"/>
    </row>
    <row r="2" spans="1:19" ht="15" customHeight="1">
      <c r="A2" s="677" t="s">
        <v>400</v>
      </c>
      <c r="B2" s="678"/>
      <c r="C2" s="676" t="s">
        <v>401</v>
      </c>
      <c r="D2" s="678"/>
      <c r="E2" s="676"/>
      <c r="F2" s="676" t="s">
        <v>402</v>
      </c>
      <c r="G2" s="676"/>
      <c r="H2" s="676"/>
      <c r="I2" s="679"/>
      <c r="J2" s="676" t="s">
        <v>401</v>
      </c>
      <c r="K2" s="226" t="s">
        <v>403</v>
      </c>
      <c r="L2" s="680" t="s">
        <v>404</v>
      </c>
      <c r="M2" s="226" t="s">
        <v>403</v>
      </c>
      <c r="O2" s="181"/>
      <c r="P2" s="181"/>
      <c r="S2" s="226"/>
    </row>
    <row r="3" spans="1:13" ht="18" customHeight="1">
      <c r="A3" t="s">
        <v>405</v>
      </c>
      <c r="B3" s="681" t="s">
        <v>406</v>
      </c>
      <c r="C3" s="682"/>
      <c r="M3" s="181"/>
    </row>
    <row r="4" spans="1:13" ht="17.25">
      <c r="A4" s="683" t="s">
        <v>407</v>
      </c>
      <c r="B4" s="684" t="s">
        <v>186</v>
      </c>
      <c r="C4" s="685"/>
      <c r="D4" s="686" t="s">
        <v>187</v>
      </c>
      <c r="E4" s="686" t="s">
        <v>188</v>
      </c>
      <c r="K4" s="226" t="s">
        <v>78</v>
      </c>
      <c r="L4" s="226" t="s">
        <v>61</v>
      </c>
      <c r="M4" s="135"/>
    </row>
    <row r="5" spans="1:19" ht="98.25" customHeight="1">
      <c r="A5" s="43"/>
      <c r="B5" s="687" t="s">
        <v>408</v>
      </c>
      <c r="C5" s="688" t="s">
        <v>257</v>
      </c>
      <c r="D5" s="688" t="s">
        <v>259</v>
      </c>
      <c r="E5" s="688" t="s">
        <v>260</v>
      </c>
      <c r="F5" s="688" t="s">
        <v>68</v>
      </c>
      <c r="G5" s="688" t="s">
        <v>261</v>
      </c>
      <c r="H5" s="688" t="s">
        <v>262</v>
      </c>
      <c r="I5" s="688" t="s">
        <v>263</v>
      </c>
      <c r="J5" s="688" t="s">
        <v>258</v>
      </c>
      <c r="K5" s="689" t="s">
        <v>78</v>
      </c>
      <c r="L5" s="689" t="s">
        <v>265</v>
      </c>
      <c r="M5" s="688" t="s">
        <v>264</v>
      </c>
      <c r="N5" s="688" t="s">
        <v>268</v>
      </c>
      <c r="O5" s="688" t="s">
        <v>266</v>
      </c>
      <c r="P5" s="688" t="s">
        <v>267</v>
      </c>
      <c r="Q5" s="688" t="s">
        <v>269</v>
      </c>
      <c r="S5" s="688"/>
    </row>
    <row r="6" spans="1:19" ht="12.75">
      <c r="A6" s="43" t="s">
        <v>409</v>
      </c>
      <c r="B6" s="505" t="s">
        <v>410</v>
      </c>
      <c r="C6" s="43" t="s">
        <v>411</v>
      </c>
      <c r="D6" s="43" t="s">
        <v>187</v>
      </c>
      <c r="E6" s="43" t="s">
        <v>188</v>
      </c>
      <c r="F6" s="43" t="s">
        <v>319</v>
      </c>
      <c r="G6" s="43" t="s">
        <v>318</v>
      </c>
      <c r="H6" s="43" t="s">
        <v>412</v>
      </c>
      <c r="I6" s="43" t="s">
        <v>320</v>
      </c>
      <c r="J6" s="43" t="s">
        <v>413</v>
      </c>
      <c r="K6" s="690" t="s">
        <v>414</v>
      </c>
      <c r="L6" s="690" t="s">
        <v>198</v>
      </c>
      <c r="M6" s="43" t="s">
        <v>415</v>
      </c>
      <c r="N6" s="43" t="s">
        <v>416</v>
      </c>
      <c r="O6" s="43" t="s">
        <v>417</v>
      </c>
      <c r="P6" s="43" t="s">
        <v>418</v>
      </c>
      <c r="Q6" s="43" t="s">
        <v>419</v>
      </c>
      <c r="S6" s="43"/>
    </row>
    <row r="7" spans="1:17" ht="12.75">
      <c r="A7" s="43"/>
      <c r="B7" s="505"/>
      <c r="C7" s="43"/>
      <c r="D7" s="43"/>
      <c r="E7" s="43"/>
      <c r="F7" s="43"/>
      <c r="G7" s="43"/>
      <c r="H7" s="43"/>
      <c r="I7" s="43"/>
      <c r="J7" s="43"/>
      <c r="K7" s="690"/>
      <c r="L7" s="690"/>
      <c r="M7" s="43"/>
      <c r="N7" s="43"/>
      <c r="O7" s="43"/>
      <c r="P7" s="43"/>
      <c r="Q7" s="43"/>
    </row>
    <row r="8" spans="1:18" ht="12.75">
      <c r="A8" s="691" t="s">
        <v>300</v>
      </c>
      <c r="B8" s="692">
        <v>3.97</v>
      </c>
      <c r="C8" s="691">
        <v>2.92</v>
      </c>
      <c r="D8" s="691">
        <v>5.27</v>
      </c>
      <c r="E8" s="691">
        <v>0</v>
      </c>
      <c r="F8" s="691">
        <v>28.54</v>
      </c>
      <c r="G8" s="691">
        <v>0</v>
      </c>
      <c r="H8" s="691">
        <v>0</v>
      </c>
      <c r="I8" s="691">
        <v>2.88</v>
      </c>
      <c r="J8" s="691">
        <v>0</v>
      </c>
      <c r="K8" s="693">
        <v>1.79</v>
      </c>
      <c r="L8" s="693">
        <v>40.09</v>
      </c>
      <c r="M8" s="691">
        <v>12.64</v>
      </c>
      <c r="N8" s="691">
        <v>0</v>
      </c>
      <c r="O8" s="691">
        <v>0</v>
      </c>
      <c r="P8" s="691">
        <v>1.92</v>
      </c>
      <c r="Q8" s="691">
        <v>0</v>
      </c>
      <c r="R8" s="3">
        <f>SUM(B8:Q8)</f>
        <v>100.02000000000001</v>
      </c>
    </row>
    <row r="9" spans="1:17" ht="12.75">
      <c r="A9" s="43"/>
      <c r="B9" s="505"/>
      <c r="C9" s="43"/>
      <c r="D9" s="43"/>
      <c r="E9" s="43"/>
      <c r="F9" s="43"/>
      <c r="G9" s="43"/>
      <c r="H9" s="43"/>
      <c r="I9" s="43"/>
      <c r="J9" s="43"/>
      <c r="K9" s="690"/>
      <c r="L9" s="690"/>
      <c r="M9" s="43"/>
      <c r="N9" s="43"/>
      <c r="O9" s="43"/>
      <c r="P9" s="43"/>
      <c r="Q9" s="43"/>
    </row>
    <row r="10" spans="1:17" ht="18.75" customHeight="1">
      <c r="A10" s="43" t="s">
        <v>326</v>
      </c>
      <c r="B10" s="505">
        <v>94.1954</v>
      </c>
      <c r="C10" s="43">
        <v>61.979</v>
      </c>
      <c r="D10" s="635">
        <v>56.0794</v>
      </c>
      <c r="E10" s="670">
        <v>40.3044</v>
      </c>
      <c r="F10" s="635">
        <v>81.3794</v>
      </c>
      <c r="G10" s="43">
        <v>223.1994</v>
      </c>
      <c r="H10" s="43">
        <v>103.6194</v>
      </c>
      <c r="I10" s="635">
        <v>155.3394</v>
      </c>
      <c r="J10" s="635">
        <v>29.8814</v>
      </c>
      <c r="K10" s="694">
        <v>101.912</v>
      </c>
      <c r="L10" s="694">
        <v>60.0848</v>
      </c>
      <c r="M10" s="635">
        <v>69.6182</v>
      </c>
      <c r="N10" s="635">
        <v>103.8452</v>
      </c>
      <c r="O10" s="635">
        <v>123.2188</v>
      </c>
      <c r="P10" s="635">
        <v>79.8788</v>
      </c>
      <c r="Q10" s="635">
        <v>141.9446</v>
      </c>
    </row>
    <row r="11" spans="1:17" ht="12.75">
      <c r="A11" s="43" t="s">
        <v>327</v>
      </c>
      <c r="B11" s="505"/>
      <c r="C11" s="43"/>
      <c r="D11" s="43"/>
      <c r="E11" s="43"/>
      <c r="F11" s="43"/>
      <c r="G11" s="43"/>
      <c r="H11" s="43"/>
      <c r="I11" s="43"/>
      <c r="J11" s="43"/>
      <c r="K11" s="690"/>
      <c r="L11" s="690"/>
      <c r="M11" s="43"/>
      <c r="N11" s="43"/>
      <c r="O11" s="43"/>
      <c r="P11" s="43"/>
      <c r="Q11" s="43"/>
    </row>
    <row r="12" spans="1:17" ht="12.75">
      <c r="A12" s="43"/>
      <c r="B12" s="505"/>
      <c r="C12" s="43"/>
      <c r="D12" s="43"/>
      <c r="E12" s="43"/>
      <c r="F12" s="43"/>
      <c r="G12" s="43"/>
      <c r="H12" s="43"/>
      <c r="I12" s="43"/>
      <c r="J12" s="43"/>
      <c r="K12" s="690"/>
      <c r="L12" s="690"/>
      <c r="M12" s="43"/>
      <c r="N12" s="43"/>
      <c r="O12" s="43"/>
      <c r="P12" s="43"/>
      <c r="Q12" s="43"/>
    </row>
    <row r="13" spans="1:18" ht="12.75">
      <c r="A13" s="43" t="s">
        <v>328</v>
      </c>
      <c r="B13" s="505">
        <f>B8*B10</f>
        <v>373.95573800000005</v>
      </c>
      <c r="C13" s="43">
        <f>C8*C10</f>
        <v>180.97868</v>
      </c>
      <c r="D13" s="43">
        <f>D8*D10</f>
        <v>295.538438</v>
      </c>
      <c r="E13" s="43">
        <f>E8*E10</f>
        <v>0</v>
      </c>
      <c r="F13" s="43">
        <f>F8*F10</f>
        <v>2322.568076</v>
      </c>
      <c r="G13" s="43">
        <f>G8*G10</f>
        <v>0</v>
      </c>
      <c r="H13" s="43">
        <f>H8*H10</f>
        <v>0</v>
      </c>
      <c r="I13" s="43">
        <f>I8*I10</f>
        <v>447.377472</v>
      </c>
      <c r="J13" s="43">
        <f>J8*J10</f>
        <v>0</v>
      </c>
      <c r="K13" s="690">
        <f>K8*K10</f>
        <v>182.42248</v>
      </c>
      <c r="L13" s="690">
        <f>L8*L10</f>
        <v>2408.799632</v>
      </c>
      <c r="M13" s="43">
        <f>M8*M10</f>
        <v>879.974048</v>
      </c>
      <c r="N13" s="43">
        <f>N8*N10</f>
        <v>0</v>
      </c>
      <c r="O13" s="43">
        <f>O8*O10</f>
        <v>0</v>
      </c>
      <c r="P13" s="43">
        <f>P8*P10</f>
        <v>153.36729599999998</v>
      </c>
      <c r="Q13" s="43">
        <f>Q8*Q10</f>
        <v>0</v>
      </c>
      <c r="R13" s="3">
        <f>SUM(B13:Q13)</f>
        <v>7244.981860000001</v>
      </c>
    </row>
    <row r="14" spans="1:17" ht="12.75">
      <c r="A14" s="43"/>
      <c r="B14" s="505"/>
      <c r="C14" s="43"/>
      <c r="D14" s="43"/>
      <c r="E14" s="43"/>
      <c r="F14" s="43"/>
      <c r="G14" s="43"/>
      <c r="H14" s="43"/>
      <c r="I14" s="43"/>
      <c r="J14" s="43"/>
      <c r="K14" s="690"/>
      <c r="L14" s="690"/>
      <c r="M14" s="43"/>
      <c r="N14" s="43"/>
      <c r="O14" s="43"/>
      <c r="P14" s="43"/>
      <c r="Q14" s="43"/>
    </row>
    <row r="15" spans="1:18" ht="12.75">
      <c r="A15" s="43" t="s">
        <v>294</v>
      </c>
      <c r="B15" s="695">
        <f>B13/R13*100</f>
        <v>5.1615828062266536</v>
      </c>
      <c r="C15" s="635">
        <f>C13/R13*100</f>
        <v>2.49798665472435</v>
      </c>
      <c r="D15" s="635">
        <f>D13/R13*100</f>
        <v>4.079215706966586</v>
      </c>
      <c r="E15" s="635">
        <f>E13/R13*100</f>
        <v>0</v>
      </c>
      <c r="F15" s="635">
        <f>F13/R13*100</f>
        <v>32.057610645280484</v>
      </c>
      <c r="G15" s="635">
        <f>G13/R13*100</f>
        <v>0</v>
      </c>
      <c r="H15" s="635">
        <f>H13/R13*100</f>
        <v>0</v>
      </c>
      <c r="I15" s="635">
        <f>I13/R13*100</f>
        <v>6.174997821181569</v>
      </c>
      <c r="J15" s="635">
        <f>J13/R13*100</f>
        <v>0</v>
      </c>
      <c r="K15" s="694">
        <f>K13/R13*100</f>
        <v>2.5179149309836917</v>
      </c>
      <c r="L15" s="694">
        <f>L13/R13*100</f>
        <v>33.24783524026657</v>
      </c>
      <c r="M15" s="635">
        <f>M13/R13*100</f>
        <v>12.1459800038754</v>
      </c>
      <c r="N15" s="635">
        <f>N13/R13*100</f>
        <v>0</v>
      </c>
      <c r="O15" s="635">
        <f>O13/R13*100</f>
        <v>0</v>
      </c>
      <c r="P15" s="635">
        <f>P13/R13*100</f>
        <v>2.1168761904946987</v>
      </c>
      <c r="Q15" s="635">
        <f>Q13/R13*100</f>
        <v>0</v>
      </c>
      <c r="R15" s="1">
        <f>SUM(B15:Q15)</f>
        <v>99.99999999999999</v>
      </c>
    </row>
    <row r="16" spans="1:17" ht="12.75">
      <c r="A16" s="43"/>
      <c r="B16" s="505"/>
      <c r="C16" s="43"/>
      <c r="D16" s="43"/>
      <c r="E16" s="43"/>
      <c r="F16" s="43"/>
      <c r="G16" s="43"/>
      <c r="H16" s="43"/>
      <c r="I16" s="43"/>
      <c r="J16" s="43"/>
      <c r="K16" s="690"/>
      <c r="L16" s="690"/>
      <c r="M16" s="43"/>
      <c r="N16" s="43"/>
      <c r="O16" s="43"/>
      <c r="P16" s="43"/>
      <c r="Q16" s="43"/>
    </row>
    <row r="17" spans="1:17" ht="12.75">
      <c r="A17" s="43"/>
      <c r="B17" s="505"/>
      <c r="C17" s="43"/>
      <c r="D17" s="43"/>
      <c r="E17" s="43"/>
      <c r="F17" s="43"/>
      <c r="G17" s="43"/>
      <c r="H17" s="43"/>
      <c r="I17" s="43"/>
      <c r="J17" s="43"/>
      <c r="K17" s="690"/>
      <c r="L17" s="690"/>
      <c r="M17" s="43"/>
      <c r="N17" s="43"/>
      <c r="O17" s="43"/>
      <c r="P17" s="43"/>
      <c r="Q17" s="43"/>
    </row>
    <row r="18" spans="1:17" ht="12.75">
      <c r="A18" s="43"/>
      <c r="B18" s="505"/>
      <c r="C18" s="43"/>
      <c r="D18" s="43"/>
      <c r="E18" s="43"/>
      <c r="F18" s="43"/>
      <c r="G18" s="43"/>
      <c r="H18" s="43"/>
      <c r="I18" s="43"/>
      <c r="J18" s="43"/>
      <c r="K18" s="690"/>
      <c r="L18" s="690"/>
      <c r="M18" s="43"/>
      <c r="N18" s="43"/>
      <c r="O18" s="43"/>
      <c r="P18" s="43"/>
      <c r="Q18" s="43"/>
    </row>
    <row r="19" spans="1:17" ht="12.75">
      <c r="A19" s="43"/>
      <c r="B19" s="505"/>
      <c r="C19" s="43"/>
      <c r="D19" s="43"/>
      <c r="E19" s="43"/>
      <c r="F19" s="43"/>
      <c r="G19" s="43"/>
      <c r="H19" s="43"/>
      <c r="I19" s="43"/>
      <c r="J19" s="43"/>
      <c r="K19" s="690"/>
      <c r="L19" s="690"/>
      <c r="M19" s="43"/>
      <c r="N19" s="43"/>
      <c r="O19" s="43"/>
      <c r="P19" s="43"/>
      <c r="Q19" s="43"/>
    </row>
    <row r="20" spans="1:18" ht="12.75">
      <c r="A20" s="691" t="s">
        <v>294</v>
      </c>
      <c r="B20" s="696">
        <v>5.14</v>
      </c>
      <c r="C20" s="697">
        <v>2.5</v>
      </c>
      <c r="D20" s="697">
        <v>4.09</v>
      </c>
      <c r="E20" s="697">
        <v>0</v>
      </c>
      <c r="F20" s="697">
        <v>32.1</v>
      </c>
      <c r="G20" s="697">
        <f>SUM(G15:G19)</f>
        <v>0</v>
      </c>
      <c r="H20" s="697">
        <f>SUM(H15:H19)</f>
        <v>0</v>
      </c>
      <c r="I20" s="697">
        <v>6.1</v>
      </c>
      <c r="J20" s="697">
        <f>SUM(J15:J19)</f>
        <v>0</v>
      </c>
      <c r="K20" s="698">
        <v>2.52</v>
      </c>
      <c r="L20" s="698">
        <v>33.29</v>
      </c>
      <c r="M20" s="697">
        <v>12.15</v>
      </c>
      <c r="N20" s="697">
        <v>0</v>
      </c>
      <c r="O20" s="697">
        <f>SUM(O15:O19)</f>
        <v>0</v>
      </c>
      <c r="P20" s="697">
        <v>2.12</v>
      </c>
      <c r="Q20" s="697">
        <f>SUM(Q15:Q19)</f>
        <v>0</v>
      </c>
      <c r="R20" s="699">
        <f>SUM(B20:Q20)</f>
        <v>100.01</v>
      </c>
    </row>
    <row r="21" spans="1:17" ht="12.75">
      <c r="A21" s="43"/>
      <c r="B21" s="505"/>
      <c r="C21" s="43"/>
      <c r="D21" s="43"/>
      <c r="E21" s="43"/>
      <c r="F21" s="43"/>
      <c r="G21" s="43"/>
      <c r="H21" s="43"/>
      <c r="I21" s="43"/>
      <c r="J21" s="43"/>
      <c r="K21" s="690"/>
      <c r="L21" s="690"/>
      <c r="M21" s="43"/>
      <c r="N21" s="43"/>
      <c r="O21" s="43"/>
      <c r="P21" s="43"/>
      <c r="Q21" s="43"/>
    </row>
    <row r="22" spans="1:18" ht="12.75">
      <c r="A22" s="43" t="s">
        <v>295</v>
      </c>
      <c r="B22" s="505">
        <f>B20/B10*100</f>
        <v>5.45674204897479</v>
      </c>
      <c r="C22" s="43">
        <f>C20/C10*100</f>
        <v>4.033624292098937</v>
      </c>
      <c r="D22" s="43">
        <f>D20/D10*100</f>
        <v>7.293230669372354</v>
      </c>
      <c r="E22" s="43">
        <f>E20/E10*100</f>
        <v>0</v>
      </c>
      <c r="F22" s="43">
        <f>F20/F10*100</f>
        <v>39.4448717980226</v>
      </c>
      <c r="G22" s="43">
        <f>G20/G10*100</f>
        <v>0</v>
      </c>
      <c r="H22" s="43">
        <f>H20/H10*100</f>
        <v>0</v>
      </c>
      <c r="I22" s="43">
        <f>I20/I10*100</f>
        <v>3.9268852589877383</v>
      </c>
      <c r="J22" s="43">
        <f>J20/J10*100</f>
        <v>0</v>
      </c>
      <c r="K22" s="690">
        <f>K20/K10*100</f>
        <v>2.4727215637020175</v>
      </c>
      <c r="L22" s="690">
        <f>L20/L10*100</f>
        <v>55.40502756104705</v>
      </c>
      <c r="M22" s="43">
        <f>M20/M10*100</f>
        <v>17.452332866980186</v>
      </c>
      <c r="N22" s="43">
        <f>N20/N10*100</f>
        <v>0</v>
      </c>
      <c r="O22" s="43">
        <f>O20/O10*100</f>
        <v>0</v>
      </c>
      <c r="P22" s="43">
        <f>P20/P10*100</f>
        <v>2.6540208415749866</v>
      </c>
      <c r="Q22" s="43">
        <f>Q20/Q10*100</f>
        <v>0</v>
      </c>
      <c r="R22" s="3">
        <f>SUM(B22:Q22)</f>
        <v>138.13945690076065</v>
      </c>
    </row>
    <row r="23" spans="1:17" ht="12.75">
      <c r="A23" s="43"/>
      <c r="B23" s="505"/>
      <c r="C23" s="43"/>
      <c r="D23" s="43"/>
      <c r="E23" s="43"/>
      <c r="F23" s="43"/>
      <c r="G23" s="43"/>
      <c r="H23" s="43"/>
      <c r="I23" s="43"/>
      <c r="J23" s="43"/>
      <c r="K23" s="690"/>
      <c r="L23" s="690"/>
      <c r="M23" s="43"/>
      <c r="N23" s="43"/>
      <c r="O23" s="43"/>
      <c r="P23" s="43"/>
      <c r="Q23" s="43"/>
    </row>
    <row r="24" spans="1:18" ht="12.75">
      <c r="A24" s="43" t="s">
        <v>300</v>
      </c>
      <c r="B24" s="505">
        <f>B22/R22*100</f>
        <v>3.950169033091618</v>
      </c>
      <c r="C24" s="43">
        <f>C22/R22*100</f>
        <v>2.9199653615235297</v>
      </c>
      <c r="D24" s="43">
        <f>D22/R22*100</f>
        <v>5.279614407787784</v>
      </c>
      <c r="E24" s="43">
        <f>E22/R22*100</f>
        <v>0</v>
      </c>
      <c r="F24" s="43">
        <f>F22/R22*100</f>
        <v>28.55438459292611</v>
      </c>
      <c r="G24" s="43">
        <f>G22/R22*100</f>
        <v>0</v>
      </c>
      <c r="H24" s="43">
        <f>H22/R22*100</f>
        <v>0</v>
      </c>
      <c r="I24" s="43">
        <f>I22/R22*100</f>
        <v>2.8426963208700116</v>
      </c>
      <c r="J24" s="43">
        <f>J22/R22*100</f>
        <v>0</v>
      </c>
      <c r="K24" s="690">
        <f>K22/R22*100</f>
        <v>1.790018304095708</v>
      </c>
      <c r="L24" s="690">
        <f>L22/R22*100</f>
        <v>40.108039226511515</v>
      </c>
      <c r="M24" s="43">
        <f>M22/R22*100</f>
        <v>12.633850790015726</v>
      </c>
      <c r="N24" s="43">
        <f>N22/R22*100</f>
        <v>0</v>
      </c>
      <c r="O24" s="43">
        <f>O22/R22*100</f>
        <v>0</v>
      </c>
      <c r="P24" s="43">
        <f>P22/R22*100</f>
        <v>1.921261963178004</v>
      </c>
      <c r="Q24" s="43">
        <f>Q22/R22*100</f>
        <v>0</v>
      </c>
      <c r="R24" s="3">
        <f>SUM(B24:Q24)</f>
        <v>100</v>
      </c>
    </row>
    <row r="25" spans="1:17" ht="12.75">
      <c r="A25" s="43"/>
      <c r="B25" s="505"/>
      <c r="C25" s="43"/>
      <c r="D25" s="43"/>
      <c r="E25" s="43"/>
      <c r="F25" s="43"/>
      <c r="G25" s="43"/>
      <c r="H25" s="43"/>
      <c r="I25" s="43"/>
      <c r="J25" s="43"/>
      <c r="K25" s="690"/>
      <c r="L25" s="690"/>
      <c r="M25" s="43"/>
      <c r="N25" s="43"/>
      <c r="O25" s="43"/>
      <c r="P25" s="43"/>
      <c r="Q25" s="43"/>
    </row>
    <row r="26" spans="1:17" ht="12.75">
      <c r="A26" s="43" t="s">
        <v>301</v>
      </c>
      <c r="B26" s="505"/>
      <c r="C26" s="43"/>
      <c r="D26" s="43"/>
      <c r="E26" s="43"/>
      <c r="F26" s="43"/>
      <c r="G26" s="43"/>
      <c r="H26" s="43"/>
      <c r="I26" s="43"/>
      <c r="J26" s="43"/>
      <c r="K26" s="690"/>
      <c r="L26" s="690"/>
      <c r="M26" s="43"/>
      <c r="N26" s="43"/>
      <c r="O26" s="43"/>
      <c r="P26" s="43"/>
      <c r="Q26" s="43"/>
    </row>
    <row r="27" spans="1:17" ht="12.75">
      <c r="A27" s="43" t="s">
        <v>420</v>
      </c>
      <c r="B27" s="505">
        <f>SUM(B24:I24)</f>
        <v>43.546829716199056</v>
      </c>
      <c r="C27" s="43"/>
      <c r="D27" s="43"/>
      <c r="E27" s="43"/>
      <c r="F27" s="43"/>
      <c r="G27" s="43"/>
      <c r="H27" s="43"/>
      <c r="I27" s="43"/>
      <c r="J27" s="43"/>
      <c r="K27" s="690"/>
      <c r="L27" s="690"/>
      <c r="M27" s="43"/>
      <c r="N27" s="43"/>
      <c r="O27" s="43"/>
      <c r="P27" s="43"/>
      <c r="Q27" s="43"/>
    </row>
    <row r="28" spans="1:17" ht="12.75">
      <c r="A28" s="43"/>
      <c r="B28" s="505"/>
      <c r="C28" s="43"/>
      <c r="D28" s="43"/>
      <c r="E28" s="43"/>
      <c r="F28" s="43"/>
      <c r="G28" s="43"/>
      <c r="H28" s="43"/>
      <c r="I28" s="43"/>
      <c r="J28" s="43"/>
      <c r="K28" s="690"/>
      <c r="L28" s="690"/>
      <c r="M28" s="43"/>
      <c r="N28" s="43"/>
      <c r="O28" s="43"/>
      <c r="P28" s="43"/>
      <c r="Q28" s="43"/>
    </row>
    <row r="29" spans="1:17" ht="12.75">
      <c r="A29" s="43" t="s">
        <v>421</v>
      </c>
      <c r="B29" s="505">
        <f>B24/B27</f>
        <v>0.09071082921157377</v>
      </c>
      <c r="C29" s="43">
        <f>C24/B27</f>
        <v>0.06705345442029566</v>
      </c>
      <c r="D29" s="43">
        <f>D24/B27</f>
        <v>0.12123992589577218</v>
      </c>
      <c r="E29" s="43">
        <f>E24/B27</f>
        <v>0</v>
      </c>
      <c r="F29" s="43">
        <f>F24/B27</f>
        <v>0.6557167256266216</v>
      </c>
      <c r="G29" s="43">
        <f>G24/B27</f>
        <v>0</v>
      </c>
      <c r="H29" s="43">
        <f>H24/B27</f>
        <v>0</v>
      </c>
      <c r="I29" s="43">
        <f>I24/B27</f>
        <v>0.06527906484573669</v>
      </c>
      <c r="J29" s="43">
        <f>J24/B27</f>
        <v>0</v>
      </c>
      <c r="K29" s="690">
        <f>K24/B27</f>
        <v>0.041105594041208386</v>
      </c>
      <c r="L29" s="690">
        <f>L24/B27</f>
        <v>0.921032357301355</v>
      </c>
      <c r="M29" s="43">
        <f>M24/B27</f>
        <v>0.29012102309978355</v>
      </c>
      <c r="N29" s="43">
        <f>N24/B27</f>
        <v>0</v>
      </c>
      <c r="O29" s="43">
        <f>O24/B27</f>
        <v>0</v>
      </c>
      <c r="P29" s="43">
        <f>P24/B27</f>
        <v>0.04411944510539904</v>
      </c>
      <c r="Q29" s="43">
        <f>Q24/B27</f>
        <v>0</v>
      </c>
    </row>
    <row r="30" spans="1:17" ht="12.75">
      <c r="A30" s="505">
        <f>SUM(B29:I29)</f>
        <v>0.9999999999999999</v>
      </c>
      <c r="B30" s="505"/>
      <c r="C30" s="43"/>
      <c r="D30" s="43"/>
      <c r="E30" s="43"/>
      <c r="F30" s="43"/>
      <c r="G30" s="43"/>
      <c r="H30" s="43"/>
      <c r="I30" s="43"/>
      <c r="J30" s="43"/>
      <c r="K30" s="690"/>
      <c r="L30" s="690"/>
      <c r="M30" s="43"/>
      <c r="N30" s="43"/>
      <c r="O30" s="43"/>
      <c r="P30" s="43"/>
      <c r="Q30" s="43"/>
    </row>
    <row r="31" spans="1:18" ht="12.75">
      <c r="A31" s="691"/>
      <c r="B31" s="692"/>
      <c r="C31" s="691"/>
      <c r="D31" s="691"/>
      <c r="E31" s="691"/>
      <c r="F31" s="691"/>
      <c r="G31" s="691"/>
      <c r="H31" s="691"/>
      <c r="I31" s="691"/>
      <c r="J31" s="691"/>
      <c r="K31" s="693"/>
      <c r="L31" s="693"/>
      <c r="M31" s="691"/>
      <c r="N31" s="691"/>
      <c r="O31" s="691"/>
      <c r="P31" s="691"/>
      <c r="Q31" s="691"/>
      <c r="R31" s="700"/>
    </row>
    <row r="32" spans="1:17" ht="12.75">
      <c r="A32" s="43"/>
      <c r="B32" s="505"/>
      <c r="C32" s="43"/>
      <c r="D32" s="43"/>
      <c r="E32" s="43"/>
      <c r="F32" s="43"/>
      <c r="G32" s="43"/>
      <c r="H32" s="43"/>
      <c r="I32" s="43"/>
      <c r="J32" s="43"/>
      <c r="K32" s="690"/>
      <c r="L32" s="690"/>
      <c r="M32" s="43"/>
      <c r="N32" s="43"/>
      <c r="O32" s="43"/>
      <c r="P32" s="43"/>
      <c r="Q32" s="43"/>
    </row>
    <row r="33" spans="1:18" ht="12.75">
      <c r="A33" s="691" t="s">
        <v>300</v>
      </c>
      <c r="B33" s="692">
        <v>3.97</v>
      </c>
      <c r="C33" s="691">
        <v>2.92</v>
      </c>
      <c r="D33" s="691">
        <v>5.27</v>
      </c>
      <c r="E33" s="691">
        <v>0</v>
      </c>
      <c r="F33" s="691">
        <v>28.54</v>
      </c>
      <c r="G33" s="691">
        <v>0</v>
      </c>
      <c r="H33" s="691">
        <v>0</v>
      </c>
      <c r="I33" s="691">
        <v>2.88</v>
      </c>
      <c r="J33" s="691">
        <v>0</v>
      </c>
      <c r="K33" s="693">
        <v>1.79</v>
      </c>
      <c r="L33" s="693">
        <v>40.09</v>
      </c>
      <c r="M33" s="691">
        <v>12.64</v>
      </c>
      <c r="N33" s="691">
        <v>0</v>
      </c>
      <c r="O33" s="691">
        <v>0</v>
      </c>
      <c r="P33" s="691">
        <v>1.92</v>
      </c>
      <c r="Q33" s="691">
        <v>0</v>
      </c>
      <c r="R33" s="3">
        <f>SUM(B33:Q33)</f>
        <v>100.02000000000001</v>
      </c>
    </row>
    <row r="34" spans="1:17" ht="12.75">
      <c r="A34" s="43"/>
      <c r="B34" s="505"/>
      <c r="C34" s="43"/>
      <c r="D34" s="43"/>
      <c r="E34" s="43"/>
      <c r="F34" s="43"/>
      <c r="G34" s="43"/>
      <c r="H34" s="43"/>
      <c r="I34" s="43"/>
      <c r="J34" s="43"/>
      <c r="K34" s="690"/>
      <c r="L34" s="690"/>
      <c r="M34" s="43"/>
      <c r="N34" s="43"/>
      <c r="O34" s="43"/>
      <c r="P34" s="43"/>
      <c r="Q34" s="43"/>
    </row>
    <row r="35" spans="1:17" ht="12.75">
      <c r="A35" s="43" t="s">
        <v>301</v>
      </c>
      <c r="B35" s="505"/>
      <c r="C35" s="43"/>
      <c r="D35" s="43"/>
      <c r="E35" s="43"/>
      <c r="F35" s="43"/>
      <c r="G35" s="43"/>
      <c r="H35" s="43"/>
      <c r="I35" s="43"/>
      <c r="J35" s="43"/>
      <c r="K35" s="690"/>
      <c r="L35" s="690"/>
      <c r="M35" s="43"/>
      <c r="N35" s="43"/>
      <c r="O35" s="43"/>
      <c r="P35" s="43"/>
      <c r="Q35" s="43"/>
    </row>
    <row r="36" spans="1:17" ht="12.75">
      <c r="A36" s="43" t="s">
        <v>420</v>
      </c>
      <c r="B36" s="505">
        <f>SUM(B33:I33)</f>
        <v>43.58</v>
      </c>
      <c r="C36" s="43"/>
      <c r="D36" s="43"/>
      <c r="E36" s="43"/>
      <c r="F36" s="43"/>
      <c r="G36" s="43"/>
      <c r="H36" s="43"/>
      <c r="I36" s="43"/>
      <c r="J36" s="43"/>
      <c r="K36" s="690"/>
      <c r="L36" s="690"/>
      <c r="M36" s="43"/>
      <c r="N36" s="43"/>
      <c r="O36" s="43"/>
      <c r="P36" s="43"/>
      <c r="Q36" s="43"/>
    </row>
    <row r="37" spans="1:17" ht="12.75">
      <c r="A37" s="43"/>
      <c r="B37" s="505"/>
      <c r="C37" s="43"/>
      <c r="D37" s="43"/>
      <c r="E37" s="43"/>
      <c r="F37" s="43"/>
      <c r="G37" s="43"/>
      <c r="H37" s="43"/>
      <c r="I37" s="43"/>
      <c r="J37" s="43"/>
      <c r="K37" s="690"/>
      <c r="L37" s="690"/>
      <c r="M37" s="43"/>
      <c r="N37" s="43"/>
      <c r="O37" s="43"/>
      <c r="P37" s="43"/>
      <c r="Q37" s="43"/>
    </row>
    <row r="38" spans="1:17" ht="12.75">
      <c r="A38" s="43" t="s">
        <v>421</v>
      </c>
      <c r="B38" s="505">
        <f>B33/B36</f>
        <v>0.09109683340982103</v>
      </c>
      <c r="C38" s="43">
        <f>C33/B36</f>
        <v>0.06700321248279027</v>
      </c>
      <c r="D38" s="43">
        <f>D33/B36</f>
        <v>0.12092703074804956</v>
      </c>
      <c r="E38" s="43">
        <f>E33/B36</f>
        <v>0</v>
      </c>
      <c r="F38" s="43">
        <f>F33/B36</f>
        <v>0.6548875631023405</v>
      </c>
      <c r="G38" s="43">
        <f>G33/B36</f>
        <v>0</v>
      </c>
      <c r="H38" s="43">
        <f>H33/B36</f>
        <v>0</v>
      </c>
      <c r="I38" s="43">
        <f>I33/B36</f>
        <v>0.06608536025699863</v>
      </c>
      <c r="J38" s="43">
        <f>J33/B36</f>
        <v>0</v>
      </c>
      <c r="K38" s="690">
        <f>K33/B36</f>
        <v>0.041073887104176234</v>
      </c>
      <c r="L38" s="690">
        <f>L33/B36</f>
        <v>0.9199173932996789</v>
      </c>
      <c r="M38" s="43">
        <f>M33/B36</f>
        <v>0.29004130335016065</v>
      </c>
      <c r="N38" s="43">
        <f>N33/B36</f>
        <v>0</v>
      </c>
      <c r="O38" s="43">
        <f>O33/B36</f>
        <v>0</v>
      </c>
      <c r="P38" s="43">
        <f>P33/B36</f>
        <v>0.04405690683799908</v>
      </c>
      <c r="Q38" s="43">
        <f>Q33/B36</f>
        <v>0</v>
      </c>
    </row>
    <row r="39" spans="1:17" ht="12.75">
      <c r="A39" s="43"/>
      <c r="B39" s="505"/>
      <c r="C39" s="43"/>
      <c r="D39" s="43"/>
      <c r="E39" s="43"/>
      <c r="F39" s="43"/>
      <c r="G39" s="43"/>
      <c r="H39" s="43"/>
      <c r="I39" s="43"/>
      <c r="J39" s="43"/>
      <c r="K39" s="690"/>
      <c r="L39" s="690"/>
      <c r="M39" s="43"/>
      <c r="N39" s="43"/>
      <c r="O39" s="43"/>
      <c r="P39" s="43"/>
      <c r="Q39" s="43"/>
    </row>
  </sheetData>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DV34"/>
  <sheetViews>
    <sheetView workbookViewId="0" topLeftCell="A1">
      <pane xSplit="3" topLeftCell="D1" activePane="topRight" state="frozen"/>
      <selection pane="topLeft" activeCell="A1" sqref="A1"/>
      <selection pane="topRight" activeCell="B28" sqref="B28"/>
    </sheetView>
  </sheetViews>
  <sheetFormatPr defaultColWidth="11.421875" defaultRowHeight="12.75"/>
  <cols>
    <col min="1" max="1" width="0" style="0" hidden="1" customWidth="1"/>
    <col min="2" max="2" width="23.7109375" style="0" customWidth="1"/>
    <col min="3" max="3" width="16.8515625" style="0" customWidth="1"/>
    <col min="4" max="5" width="4.7109375" style="4" customWidth="1"/>
    <col min="6" max="6" width="16.8515625" style="0" customWidth="1"/>
    <col min="7" max="7" width="7.28125" style="4" customWidth="1"/>
    <col min="8" max="8" width="4.7109375" style="4" customWidth="1"/>
    <col min="9" max="9" width="16.8515625" style="0" customWidth="1"/>
    <col min="10" max="11" width="4.7109375" style="4" customWidth="1"/>
    <col min="12" max="12" width="16.8515625" style="0" customWidth="1"/>
    <col min="13" max="14" width="4.7109375" style="4" customWidth="1"/>
    <col min="15" max="15" width="16.8515625" style="0" customWidth="1"/>
    <col min="16" max="17" width="4.7109375" style="4" customWidth="1"/>
    <col min="18" max="18" width="16.8515625" style="0" customWidth="1"/>
    <col min="19" max="20" width="4.7109375" style="4" customWidth="1"/>
    <col min="21" max="21" width="16.8515625" style="0" customWidth="1"/>
    <col min="22" max="23" width="5.57421875" style="4" customWidth="1"/>
    <col min="24" max="24" width="16.8515625" style="0" customWidth="1"/>
    <col min="25" max="26" width="5.57421875" style="4" customWidth="1"/>
    <col min="27" max="27" width="16.8515625" style="0" customWidth="1"/>
    <col min="28" max="29" width="5.57421875" style="4" customWidth="1"/>
    <col min="30" max="30" width="16.8515625" style="0" customWidth="1"/>
    <col min="31" max="32" width="5.57421875" style="4" customWidth="1"/>
    <col min="33" max="33" width="16.8515625" style="0" customWidth="1"/>
    <col min="34" max="35" width="5.57421875" style="0" customWidth="1"/>
    <col min="36" max="36" width="16.8515625" style="0" customWidth="1"/>
    <col min="37" max="38" width="5.57421875" style="0" customWidth="1"/>
    <col min="39" max="39" width="16.8515625" style="0" customWidth="1"/>
    <col min="40" max="40" width="6.28125" style="0" customWidth="1"/>
    <col min="41" max="41" width="6.140625" style="0" customWidth="1"/>
    <col min="42" max="42" width="16.8515625" style="0" customWidth="1"/>
    <col min="43" max="44" width="5.57421875" style="0" customWidth="1"/>
    <col min="45" max="45" width="16.8515625" style="0" customWidth="1"/>
    <col min="46" max="46" width="5.57421875" style="0" customWidth="1"/>
    <col min="47" max="47" width="6.28125" style="0" customWidth="1"/>
    <col min="48" max="48" width="16.8515625" style="0" customWidth="1"/>
    <col min="49" max="50" width="5.57421875" style="0" customWidth="1"/>
    <col min="51" max="51" width="16.8515625" style="0" customWidth="1"/>
    <col min="52" max="52" width="5.57421875" style="0" customWidth="1"/>
    <col min="53" max="53" width="5.421875" style="0" customWidth="1"/>
    <col min="54" max="54" width="16.8515625" style="0" customWidth="1"/>
    <col min="55" max="56" width="5.57421875" style="0" customWidth="1"/>
    <col min="57" max="57" width="16.8515625" style="0" customWidth="1"/>
    <col min="58" max="59" width="5.57421875" style="0" customWidth="1"/>
    <col min="60" max="60" width="16.8515625" style="0" customWidth="1"/>
    <col min="61" max="62" width="5.57421875" style="0" customWidth="1"/>
    <col min="63" max="63" width="16.8515625" style="0" customWidth="1"/>
    <col min="64" max="65" width="5.57421875" style="0" customWidth="1"/>
    <col min="66" max="66" width="16.8515625" style="0" customWidth="1"/>
    <col min="67" max="68" width="5.57421875" style="0" customWidth="1"/>
    <col min="69" max="69" width="16.8515625" style="0" customWidth="1"/>
    <col min="70" max="71" width="5.57421875" style="0" customWidth="1"/>
    <col min="72" max="72" width="17.8515625" style="0" customWidth="1"/>
    <col min="73" max="74" width="5.57421875" style="0" customWidth="1"/>
    <col min="75" max="75" width="17.8515625" style="0" customWidth="1"/>
    <col min="76" max="76" width="5.57421875" style="0" customWidth="1"/>
    <col min="77" max="77" width="4.7109375" style="0" customWidth="1"/>
    <col min="78" max="78" width="17.8515625" style="0" customWidth="1"/>
    <col min="79" max="79" width="5.28125" style="0" customWidth="1"/>
    <col min="80" max="80" width="4.7109375" style="0" customWidth="1"/>
    <col min="81" max="81" width="16.8515625" style="0" customWidth="1"/>
    <col min="82" max="82" width="5.140625" style="0" customWidth="1"/>
    <col min="83" max="83" width="4.7109375" style="0" customWidth="1"/>
    <col min="84" max="84" width="16.8515625" style="0" customWidth="1"/>
    <col min="85" max="85" width="5.28125" style="0" customWidth="1"/>
    <col min="86" max="86" width="5.7109375" style="0" customWidth="1"/>
    <col min="87" max="87" width="16.8515625" style="0" customWidth="1"/>
    <col min="88" max="88" width="5.7109375" style="0" customWidth="1"/>
    <col min="89" max="89" width="4.00390625" style="0" customWidth="1"/>
    <col min="90" max="90" width="16.8515625" style="0" customWidth="1"/>
    <col min="91" max="91" width="5.7109375" style="0" customWidth="1"/>
    <col min="92" max="92" width="6.421875" style="0" customWidth="1"/>
    <col min="93" max="93" width="16.8515625" style="0" customWidth="1"/>
    <col min="94" max="94" width="6.421875" style="0" customWidth="1"/>
    <col min="95" max="95" width="7.421875" style="0" customWidth="1"/>
    <col min="96" max="96" width="16.8515625" style="0" customWidth="1"/>
    <col min="97" max="98" width="5.140625" style="0" customWidth="1"/>
    <col min="99" max="99" width="16.8515625" style="0" customWidth="1"/>
    <col min="100" max="100" width="6.7109375" style="0" customWidth="1"/>
    <col min="101" max="101" width="5.7109375" style="0" customWidth="1"/>
    <col min="102" max="102" width="17.8515625" style="0" customWidth="1"/>
    <col min="103" max="103" width="6.421875" style="0" customWidth="1"/>
    <col min="104" max="104" width="5.7109375" style="0" customWidth="1"/>
    <col min="105" max="105" width="16.8515625" style="0" customWidth="1"/>
    <col min="106" max="106" width="5.7109375" style="0" customWidth="1"/>
    <col min="107" max="107" width="5.00390625" style="0" customWidth="1"/>
    <col min="108" max="108" width="18.421875" style="0" customWidth="1"/>
    <col min="109" max="110" width="6.7109375" style="0" customWidth="1"/>
    <col min="111" max="111" width="17.8515625" style="0" customWidth="1"/>
    <col min="112" max="112" width="6.28125" style="0" customWidth="1"/>
    <col min="113" max="113" width="6.421875" style="0" customWidth="1"/>
    <col min="114" max="114" width="17.8515625" style="0" customWidth="1"/>
    <col min="115" max="116" width="7.421875" style="0" customWidth="1"/>
    <col min="117" max="117" width="17.8515625" style="0" customWidth="1"/>
    <col min="118" max="118" width="7.8515625" style="0" customWidth="1"/>
    <col min="119" max="119" width="6.00390625" style="0" customWidth="1"/>
    <col min="120" max="120" width="17.8515625" style="0" customWidth="1"/>
    <col min="121" max="121" width="6.8515625" style="0" customWidth="1"/>
    <col min="122" max="122" width="6.28125" style="0" customWidth="1"/>
    <col min="123" max="123" width="6.8515625" style="0" customWidth="1"/>
    <col min="124" max="124" width="8.28125" style="0" customWidth="1"/>
    <col min="125" max="125" width="8.140625" style="0" customWidth="1"/>
  </cols>
  <sheetData>
    <row r="1" spans="3:122" ht="65.25" customHeight="1">
      <c r="C1" s="5" t="s">
        <v>17</v>
      </c>
      <c r="D1" s="6" t="s">
        <v>18</v>
      </c>
      <c r="E1" s="7"/>
      <c r="F1" s="5" t="s">
        <v>19</v>
      </c>
      <c r="G1" s="6" t="s">
        <v>18</v>
      </c>
      <c r="H1" s="7"/>
      <c r="I1" s="8" t="s">
        <v>19</v>
      </c>
      <c r="J1" s="6"/>
      <c r="K1" s="9"/>
      <c r="L1" s="8" t="s">
        <v>19</v>
      </c>
      <c r="M1" s="6"/>
      <c r="N1" s="9"/>
      <c r="O1" s="8"/>
      <c r="P1" s="10"/>
      <c r="Q1" s="7"/>
      <c r="R1" s="8" t="s">
        <v>20</v>
      </c>
      <c r="S1" s="6"/>
      <c r="T1" s="7"/>
      <c r="U1" s="8" t="s">
        <v>19</v>
      </c>
      <c r="V1" s="6" t="s">
        <v>21</v>
      </c>
      <c r="W1" s="9"/>
      <c r="X1" s="8" t="s">
        <v>19</v>
      </c>
      <c r="Y1" s="6" t="s">
        <v>22</v>
      </c>
      <c r="Z1" s="9"/>
      <c r="AA1" s="8"/>
      <c r="AB1" s="11" t="s">
        <v>23</v>
      </c>
      <c r="AC1" s="12"/>
      <c r="AD1" s="8" t="s">
        <v>19</v>
      </c>
      <c r="AE1" s="6" t="s">
        <v>24</v>
      </c>
      <c r="AF1" s="9"/>
      <c r="AG1" s="8" t="s">
        <v>19</v>
      </c>
      <c r="AH1" s="6" t="s">
        <v>25</v>
      </c>
      <c r="AI1" s="7"/>
      <c r="AJ1" s="8" t="s">
        <v>26</v>
      </c>
      <c r="AK1" s="11" t="s">
        <v>27</v>
      </c>
      <c r="AL1" s="12"/>
      <c r="AM1" s="8" t="s">
        <v>20</v>
      </c>
      <c r="AN1" s="6" t="s">
        <v>25</v>
      </c>
      <c r="AO1" s="7"/>
      <c r="AP1" s="8" t="s">
        <v>26</v>
      </c>
      <c r="AQ1" s="6" t="s">
        <v>25</v>
      </c>
      <c r="AR1" s="7"/>
      <c r="AS1" s="8" t="s">
        <v>20</v>
      </c>
      <c r="AT1" s="6" t="s">
        <v>25</v>
      </c>
      <c r="AU1" s="7"/>
      <c r="AV1" s="8" t="s">
        <v>20</v>
      </c>
      <c r="AW1" s="6" t="s">
        <v>28</v>
      </c>
      <c r="AX1" s="7"/>
      <c r="AY1" s="8" t="s">
        <v>20</v>
      </c>
      <c r="AZ1" s="6" t="s">
        <v>28</v>
      </c>
      <c r="BA1" s="7"/>
      <c r="BB1" s="8" t="s">
        <v>20</v>
      </c>
      <c r="BC1" s="6" t="s">
        <v>29</v>
      </c>
      <c r="BD1" s="7"/>
      <c r="BE1" s="8" t="s">
        <v>19</v>
      </c>
      <c r="BF1" s="6" t="s">
        <v>30</v>
      </c>
      <c r="BG1" s="9"/>
      <c r="BH1" s="8" t="s">
        <v>19</v>
      </c>
      <c r="BI1" s="6" t="s">
        <v>31</v>
      </c>
      <c r="BJ1" s="9"/>
      <c r="BK1" s="8"/>
      <c r="BL1" s="6" t="s">
        <v>18</v>
      </c>
      <c r="BM1" s="7"/>
      <c r="BN1" s="8" t="s">
        <v>20</v>
      </c>
      <c r="BO1" s="6" t="s">
        <v>32</v>
      </c>
      <c r="BP1" s="7"/>
      <c r="BQ1" s="8" t="s">
        <v>20</v>
      </c>
      <c r="BR1" s="6" t="s">
        <v>32</v>
      </c>
      <c r="BS1" s="7"/>
      <c r="BT1" s="8" t="s">
        <v>33</v>
      </c>
      <c r="BU1" s="13" t="s">
        <v>33</v>
      </c>
      <c r="BV1" s="7"/>
      <c r="BW1" s="8" t="s">
        <v>33</v>
      </c>
      <c r="BX1" s="13" t="s">
        <v>33</v>
      </c>
      <c r="BY1" s="7"/>
      <c r="BZ1" s="8" t="s">
        <v>26</v>
      </c>
      <c r="CA1" s="11" t="s">
        <v>27</v>
      </c>
      <c r="CB1" s="12"/>
      <c r="CC1" s="8" t="s">
        <v>19</v>
      </c>
      <c r="CD1" s="11" t="s">
        <v>34</v>
      </c>
      <c r="CE1" s="12"/>
      <c r="CF1" s="8" t="s">
        <v>20</v>
      </c>
      <c r="CG1" s="6" t="s">
        <v>35</v>
      </c>
      <c r="CH1" s="7"/>
      <c r="CI1" s="8"/>
      <c r="CJ1" s="6" t="s">
        <v>18</v>
      </c>
      <c r="CK1" s="7"/>
      <c r="CL1" s="8"/>
      <c r="CM1" s="6" t="s">
        <v>18</v>
      </c>
      <c r="CN1" s="7"/>
      <c r="CO1" s="8"/>
      <c r="CP1" s="6" t="s">
        <v>18</v>
      </c>
      <c r="CQ1" s="7"/>
      <c r="CR1" s="8" t="s">
        <v>19</v>
      </c>
      <c r="CS1" s="6" t="s">
        <v>36</v>
      </c>
      <c r="CT1" s="9"/>
      <c r="CU1" s="8" t="s">
        <v>19</v>
      </c>
      <c r="CV1" s="6" t="s">
        <v>37</v>
      </c>
      <c r="CW1" s="9"/>
      <c r="CX1" s="8" t="s">
        <v>26</v>
      </c>
      <c r="CY1" s="14" t="s">
        <v>38</v>
      </c>
      <c r="CZ1" s="12"/>
      <c r="DA1" s="8" t="s">
        <v>19</v>
      </c>
      <c r="DB1" s="15" t="s">
        <v>39</v>
      </c>
      <c r="DC1" s="16"/>
      <c r="DD1" s="8"/>
      <c r="DE1" s="11" t="s">
        <v>40</v>
      </c>
      <c r="DF1" s="12"/>
      <c r="DG1" s="8" t="s">
        <v>26</v>
      </c>
      <c r="DH1" s="11" t="s">
        <v>41</v>
      </c>
      <c r="DI1" s="12"/>
      <c r="DJ1" s="8" t="s">
        <v>26</v>
      </c>
      <c r="DK1" s="11" t="s">
        <v>42</v>
      </c>
      <c r="DL1" s="12"/>
      <c r="DM1" s="8" t="s">
        <v>26</v>
      </c>
      <c r="DN1" s="11" t="s">
        <v>43</v>
      </c>
      <c r="DO1" s="12"/>
      <c r="DP1" s="8" t="s">
        <v>26</v>
      </c>
      <c r="DQ1" s="11" t="s">
        <v>27</v>
      </c>
      <c r="DR1" s="12"/>
    </row>
    <row r="2" spans="3:122" ht="15.75" customHeight="1">
      <c r="C2" s="17"/>
      <c r="D2" s="18">
        <v>1</v>
      </c>
      <c r="E2" s="19"/>
      <c r="F2" s="17"/>
      <c r="G2" s="18" t="s">
        <v>17</v>
      </c>
      <c r="H2" s="19"/>
      <c r="I2" s="17"/>
      <c r="J2" s="18"/>
      <c r="K2" s="20"/>
      <c r="L2" s="17"/>
      <c r="M2" s="18"/>
      <c r="N2" s="20"/>
      <c r="O2" s="17"/>
      <c r="P2" s="21"/>
      <c r="Q2" s="22"/>
      <c r="R2" s="17"/>
      <c r="S2" s="18"/>
      <c r="T2" s="19"/>
      <c r="U2" s="17"/>
      <c r="V2" s="18">
        <v>11</v>
      </c>
      <c r="W2" s="20"/>
      <c r="X2" s="17"/>
      <c r="Y2" s="18">
        <v>14</v>
      </c>
      <c r="Z2" s="20"/>
      <c r="AA2" s="17"/>
      <c r="AB2" s="23" t="s">
        <v>44</v>
      </c>
      <c r="AC2" s="24"/>
      <c r="AD2" s="17"/>
      <c r="AE2" s="18">
        <v>9</v>
      </c>
      <c r="AF2" s="20"/>
      <c r="AG2" s="17"/>
      <c r="AH2" s="18" t="s">
        <v>45</v>
      </c>
      <c r="AI2" s="19"/>
      <c r="AJ2" s="17"/>
      <c r="AK2" s="25">
        <v>1.01</v>
      </c>
      <c r="AL2" s="22"/>
      <c r="AM2" s="17"/>
      <c r="AN2" s="18" t="s">
        <v>46</v>
      </c>
      <c r="AO2" s="19"/>
      <c r="AP2" s="26"/>
      <c r="AQ2" s="18" t="s">
        <v>47</v>
      </c>
      <c r="AR2" s="19"/>
      <c r="AS2" s="17"/>
      <c r="AT2" s="18" t="s">
        <v>48</v>
      </c>
      <c r="AU2" s="19"/>
      <c r="AV2" s="17"/>
      <c r="AW2" s="18" t="s">
        <v>37</v>
      </c>
      <c r="AX2" s="19"/>
      <c r="AY2" s="17"/>
      <c r="AZ2" s="18" t="s">
        <v>37</v>
      </c>
      <c r="BA2" s="19"/>
      <c r="BB2" s="17"/>
      <c r="BC2" s="18" t="s">
        <v>17</v>
      </c>
      <c r="BD2" s="19"/>
      <c r="BE2" s="17"/>
      <c r="BF2" s="18">
        <v>7</v>
      </c>
      <c r="BG2" s="20"/>
      <c r="BH2" s="17"/>
      <c r="BI2" s="18">
        <v>6</v>
      </c>
      <c r="BJ2" s="20"/>
      <c r="BK2" s="17"/>
      <c r="BL2" s="18" t="s">
        <v>49</v>
      </c>
      <c r="BM2" s="19"/>
      <c r="BN2" s="17"/>
      <c r="BO2" s="18" t="s">
        <v>50</v>
      </c>
      <c r="BP2" s="19"/>
      <c r="BQ2" s="17"/>
      <c r="BR2" s="18" t="s">
        <v>50</v>
      </c>
      <c r="BS2" s="19"/>
      <c r="BT2" s="17"/>
      <c r="BU2" s="21">
        <v>5.01</v>
      </c>
      <c r="BV2" s="22"/>
      <c r="BW2" s="17"/>
      <c r="BX2" s="21">
        <v>5.0200000000000005</v>
      </c>
      <c r="BY2" s="19"/>
      <c r="BZ2" s="17"/>
      <c r="CA2" s="25">
        <v>2.0100000000000002</v>
      </c>
      <c r="CB2" s="22"/>
      <c r="CC2" s="17"/>
      <c r="CD2" s="25">
        <v>2.04</v>
      </c>
      <c r="CE2" s="22"/>
      <c r="CF2" s="17"/>
      <c r="CG2" s="18" t="s">
        <v>51</v>
      </c>
      <c r="CH2" s="19"/>
      <c r="CI2" s="17"/>
      <c r="CJ2" s="18" t="s">
        <v>52</v>
      </c>
      <c r="CK2" s="19"/>
      <c r="CL2" s="17"/>
      <c r="CM2" s="18" t="s">
        <v>53</v>
      </c>
      <c r="CN2" s="19"/>
      <c r="CO2" s="17"/>
      <c r="CP2" s="18" t="s">
        <v>17</v>
      </c>
      <c r="CQ2" s="19"/>
      <c r="CR2" s="17"/>
      <c r="CS2" s="18">
        <v>10</v>
      </c>
      <c r="CT2" s="20"/>
      <c r="CU2" s="17"/>
      <c r="CV2" s="18">
        <v>5</v>
      </c>
      <c r="CW2" s="20"/>
      <c r="CX2" s="17"/>
      <c r="CY2" s="25">
        <v>1.03</v>
      </c>
      <c r="CZ2" s="22"/>
      <c r="DA2" s="17"/>
      <c r="DB2" s="27">
        <v>13</v>
      </c>
      <c r="DC2" s="28"/>
      <c r="DD2" s="17"/>
      <c r="DE2" s="25">
        <v>1.05</v>
      </c>
      <c r="DF2" s="22"/>
      <c r="DG2" s="17"/>
      <c r="DH2" s="25">
        <v>4.05</v>
      </c>
      <c r="DI2" s="22"/>
      <c r="DJ2" s="17"/>
      <c r="DK2" s="25">
        <v>4.03</v>
      </c>
      <c r="DL2" s="22"/>
      <c r="DM2" s="17"/>
      <c r="DN2" s="25">
        <v>4.04</v>
      </c>
      <c r="DO2" s="22"/>
      <c r="DP2" s="17"/>
      <c r="DQ2" s="25">
        <v>2.0300000000000002</v>
      </c>
      <c r="DR2" s="22"/>
    </row>
    <row r="3" spans="1:122" ht="12.75">
      <c r="A3" s="3" t="e">
        <f>#REF!*#REF!</f>
        <v>#REF!</v>
      </c>
      <c r="B3" s="29" t="s">
        <v>54</v>
      </c>
      <c r="C3" s="17" t="s">
        <v>54</v>
      </c>
      <c r="D3" s="30">
        <v>150</v>
      </c>
      <c r="E3" s="31">
        <f>D3*100/D28</f>
        <v>23.80952380952381</v>
      </c>
      <c r="F3" s="17" t="s">
        <v>54</v>
      </c>
      <c r="G3" s="30">
        <v>0</v>
      </c>
      <c r="H3" s="31">
        <f>G3*250/G28</f>
        <v>0</v>
      </c>
      <c r="I3" s="17" t="s">
        <v>54</v>
      </c>
      <c r="J3" s="30"/>
      <c r="K3" s="31"/>
      <c r="L3" s="17" t="s">
        <v>54</v>
      </c>
      <c r="M3" s="30"/>
      <c r="N3" s="31"/>
      <c r="O3" s="17" t="s">
        <v>54</v>
      </c>
      <c r="P3" s="32"/>
      <c r="Q3" s="31"/>
      <c r="R3" s="17" t="s">
        <v>54</v>
      </c>
      <c r="S3" s="30"/>
      <c r="T3" s="31"/>
      <c r="U3" s="17" t="s">
        <v>54</v>
      </c>
      <c r="V3" s="30">
        <v>600</v>
      </c>
      <c r="W3" s="31">
        <f>V3*250/V28</f>
        <v>150.45135406218657</v>
      </c>
      <c r="X3" s="17" t="s">
        <v>54</v>
      </c>
      <c r="Y3" s="30">
        <v>540</v>
      </c>
      <c r="Z3" s="31">
        <f>Y3*250/Y28</f>
        <v>122.17194570135747</v>
      </c>
      <c r="AA3" s="17" t="s">
        <v>54</v>
      </c>
      <c r="AB3" s="33">
        <v>42.6</v>
      </c>
      <c r="AC3" s="31">
        <f>AB3*250/AB28</f>
        <v>106.5</v>
      </c>
      <c r="AD3" s="17" t="s">
        <v>54</v>
      </c>
      <c r="AE3" s="30">
        <v>600</v>
      </c>
      <c r="AF3" s="31">
        <f>AE3*250/AE28</f>
        <v>136.36363636363637</v>
      </c>
      <c r="AG3" s="17" t="s">
        <v>54</v>
      </c>
      <c r="AH3" s="30">
        <v>65</v>
      </c>
      <c r="AI3" s="31">
        <f>AH3*250/AH28</f>
        <v>162.5</v>
      </c>
      <c r="AJ3" s="17" t="s">
        <v>54</v>
      </c>
      <c r="AK3" s="33">
        <v>16.69</v>
      </c>
      <c r="AL3" s="31">
        <f>AK3*250/AK28</f>
        <v>42.76855268552686</v>
      </c>
      <c r="AM3" s="17" t="s">
        <v>54</v>
      </c>
      <c r="AN3" s="30">
        <v>46</v>
      </c>
      <c r="AO3" s="31">
        <f>AN3*250/AN28</f>
        <v>115</v>
      </c>
      <c r="AP3" s="17" t="s">
        <v>54</v>
      </c>
      <c r="AQ3" s="30">
        <v>45</v>
      </c>
      <c r="AR3" s="31">
        <f>AQ3*250/AQ28</f>
        <v>112.5</v>
      </c>
      <c r="AS3" s="17" t="s">
        <v>54</v>
      </c>
      <c r="AT3" s="30">
        <v>46</v>
      </c>
      <c r="AU3" s="31">
        <f>AT3*250/AT28</f>
        <v>115</v>
      </c>
      <c r="AV3" s="17" t="s">
        <v>54</v>
      </c>
      <c r="AW3" s="30">
        <v>50</v>
      </c>
      <c r="AX3" s="31">
        <f>AW3*250/AW28</f>
        <v>125</v>
      </c>
      <c r="AY3" s="17" t="s">
        <v>54</v>
      </c>
      <c r="AZ3" s="30">
        <v>27</v>
      </c>
      <c r="BA3" s="31">
        <f>AZ3*250/AZ28</f>
        <v>67.5</v>
      </c>
      <c r="BB3" s="17" t="s">
        <v>54</v>
      </c>
      <c r="BC3" s="30">
        <v>36</v>
      </c>
      <c r="BD3" s="31">
        <f>BC3*250/BC28</f>
        <v>93.75</v>
      </c>
      <c r="BE3" s="17" t="s">
        <v>54</v>
      </c>
      <c r="BF3" s="30">
        <v>420</v>
      </c>
      <c r="BG3" s="31">
        <f>BF3*250/BF28</f>
        <v>93.75</v>
      </c>
      <c r="BH3" s="17" t="s">
        <v>54</v>
      </c>
      <c r="BI3" s="30">
        <v>430</v>
      </c>
      <c r="BJ3" s="31">
        <f>BI3*250/BI28</f>
        <v>105.3921568627451</v>
      </c>
      <c r="BK3" s="17" t="s">
        <v>54</v>
      </c>
      <c r="BL3" s="30">
        <v>490</v>
      </c>
      <c r="BM3" s="31">
        <f>BL3*250/BL28</f>
        <v>120.09803921568627</v>
      </c>
      <c r="BN3" s="17" t="s">
        <v>54</v>
      </c>
      <c r="BO3" s="30">
        <v>40</v>
      </c>
      <c r="BP3" s="31">
        <f>BO3*250/BO28</f>
        <v>89.28571428571429</v>
      </c>
      <c r="BQ3" s="17" t="s">
        <v>54</v>
      </c>
      <c r="BR3" s="30">
        <v>40</v>
      </c>
      <c r="BS3" s="31">
        <f>BR3*250/BR28</f>
        <v>89.28571428571429</v>
      </c>
      <c r="BT3" s="17" t="s">
        <v>54</v>
      </c>
      <c r="BU3" s="33"/>
      <c r="BV3" s="31">
        <f>BU3*250/BU28</f>
        <v>0</v>
      </c>
      <c r="BW3" s="17" t="s">
        <v>54</v>
      </c>
      <c r="BX3" s="33"/>
      <c r="BY3" s="31">
        <f>BX3*250/BX28</f>
        <v>0</v>
      </c>
      <c r="BZ3" s="17" t="s">
        <v>54</v>
      </c>
      <c r="CA3" s="33"/>
      <c r="CB3" s="31">
        <f>CA3*250/CA28</f>
        <v>0</v>
      </c>
      <c r="CC3" s="17" t="s">
        <v>54</v>
      </c>
      <c r="CD3" s="33"/>
      <c r="CE3" s="31">
        <f>CD3*250/CD28</f>
        <v>0</v>
      </c>
      <c r="CF3" s="17" t="s">
        <v>54</v>
      </c>
      <c r="CG3" s="30">
        <v>0</v>
      </c>
      <c r="CH3" s="31">
        <f>CG3*250/CG28</f>
        <v>0</v>
      </c>
      <c r="CI3" s="17" t="s">
        <v>54</v>
      </c>
      <c r="CJ3" s="30">
        <v>0</v>
      </c>
      <c r="CK3" s="31">
        <f>CJ3*250/CJ28</f>
        <v>0</v>
      </c>
      <c r="CL3" s="17" t="s">
        <v>54</v>
      </c>
      <c r="CM3" s="30">
        <v>0</v>
      </c>
      <c r="CN3" s="31">
        <f>CM3*250/CM28</f>
        <v>0</v>
      </c>
      <c r="CO3" s="17" t="s">
        <v>54</v>
      </c>
      <c r="CP3" s="30">
        <v>0</v>
      </c>
      <c r="CQ3" s="31">
        <f>CP3*250/CP28</f>
        <v>0</v>
      </c>
      <c r="CR3" s="17" t="s">
        <v>54</v>
      </c>
      <c r="CS3" s="30"/>
      <c r="CT3" s="31">
        <f>CS3*250/CS28</f>
        <v>0</v>
      </c>
      <c r="CU3" s="17" t="s">
        <v>54</v>
      </c>
      <c r="CV3" s="30"/>
      <c r="CW3" s="31">
        <f>CV3*250/CV28</f>
        <v>0</v>
      </c>
      <c r="CX3" s="17" t="s">
        <v>54</v>
      </c>
      <c r="CY3" s="33"/>
      <c r="CZ3" s="31">
        <f>CY3*250/CY28</f>
        <v>0</v>
      </c>
      <c r="DA3" s="17" t="s">
        <v>54</v>
      </c>
      <c r="DB3" s="34"/>
      <c r="DC3" s="31">
        <f>DB3*250/DB28</f>
        <v>0</v>
      </c>
      <c r="DD3" s="17" t="s">
        <v>54</v>
      </c>
      <c r="DE3" s="33"/>
      <c r="DF3" s="31">
        <f>DE3*250/DE28</f>
        <v>0</v>
      </c>
      <c r="DG3" s="17" t="s">
        <v>54</v>
      </c>
      <c r="DH3" s="33"/>
      <c r="DI3" s="31">
        <f>DH3*250/DH28</f>
        <v>0</v>
      </c>
      <c r="DJ3" s="17" t="s">
        <v>54</v>
      </c>
      <c r="DK3" s="33"/>
      <c r="DL3" s="31">
        <f>DK3*250/DK28</f>
        <v>0</v>
      </c>
      <c r="DM3" s="17" t="s">
        <v>54</v>
      </c>
      <c r="DN3" s="33"/>
      <c r="DO3" s="31">
        <f>DN3*250/DN28</f>
        <v>0</v>
      </c>
      <c r="DP3" s="17" t="s">
        <v>54</v>
      </c>
      <c r="DQ3" s="33"/>
      <c r="DR3" s="31">
        <f>DQ3*250/DQ28</f>
        <v>0</v>
      </c>
    </row>
    <row r="4" spans="1:122" ht="12.75">
      <c r="A4" s="3" t="e">
        <f>#REF!*#REF!</f>
        <v>#REF!</v>
      </c>
      <c r="B4" s="35" t="s">
        <v>55</v>
      </c>
      <c r="C4" s="17" t="s">
        <v>55</v>
      </c>
      <c r="D4" s="30"/>
      <c r="E4" s="31">
        <f>D4*100/D28</f>
        <v>0</v>
      </c>
      <c r="F4" s="17" t="s">
        <v>55</v>
      </c>
      <c r="G4" s="30">
        <v>0</v>
      </c>
      <c r="H4" s="31">
        <f>G4*250/G28</f>
        <v>0</v>
      </c>
      <c r="I4" s="17" t="s">
        <v>55</v>
      </c>
      <c r="J4" s="30"/>
      <c r="K4" s="36"/>
      <c r="L4" s="17" t="s">
        <v>55</v>
      </c>
      <c r="M4" s="30"/>
      <c r="N4" s="31"/>
      <c r="O4" s="17" t="s">
        <v>55</v>
      </c>
      <c r="P4" s="33"/>
      <c r="Q4" s="31"/>
      <c r="R4" s="17" t="s">
        <v>55</v>
      </c>
      <c r="S4" s="30"/>
      <c r="T4" s="31"/>
      <c r="U4" s="17" t="s">
        <v>55</v>
      </c>
      <c r="V4" s="30"/>
      <c r="W4" s="31">
        <f>V4*250/V28</f>
        <v>0</v>
      </c>
      <c r="X4" s="17" t="s">
        <v>55</v>
      </c>
      <c r="Y4" s="30"/>
      <c r="Z4" s="31">
        <f>Y4*250/Y28</f>
        <v>0</v>
      </c>
      <c r="AA4" s="17" t="s">
        <v>55</v>
      </c>
      <c r="AB4" s="33">
        <v>3</v>
      </c>
      <c r="AC4" s="31">
        <f>AB4*250/AB28</f>
        <v>7.5</v>
      </c>
      <c r="AD4" s="17" t="s">
        <v>55</v>
      </c>
      <c r="AE4" s="30"/>
      <c r="AF4" s="31">
        <f>AE4*250/AE28</f>
        <v>0</v>
      </c>
      <c r="AG4" s="17" t="s">
        <v>55</v>
      </c>
      <c r="AH4" s="30"/>
      <c r="AI4" s="31">
        <f>AH4*250/AH28</f>
        <v>0</v>
      </c>
      <c r="AJ4" s="17" t="s">
        <v>55</v>
      </c>
      <c r="AK4" s="33"/>
      <c r="AL4" s="31">
        <f>AK4*250/AK28</f>
        <v>0</v>
      </c>
      <c r="AM4" s="17" t="s">
        <v>55</v>
      </c>
      <c r="AN4" s="30"/>
      <c r="AO4" s="31">
        <f>AN4*250/AN28</f>
        <v>0</v>
      </c>
      <c r="AP4" s="17" t="s">
        <v>55</v>
      </c>
      <c r="AQ4" s="30"/>
      <c r="AR4" s="31">
        <f>AQ4*250/AQ28</f>
        <v>0</v>
      </c>
      <c r="AS4" s="17" t="s">
        <v>55</v>
      </c>
      <c r="AT4" s="30"/>
      <c r="AU4" s="31">
        <f>AT4*250/AT28</f>
        <v>0</v>
      </c>
      <c r="AV4" s="17" t="s">
        <v>55</v>
      </c>
      <c r="AW4" s="30"/>
      <c r="AX4" s="31">
        <f>AW4*250/AW28</f>
        <v>0</v>
      </c>
      <c r="AY4" s="17" t="s">
        <v>55</v>
      </c>
      <c r="AZ4" s="30"/>
      <c r="BA4" s="31">
        <f>AZ4*250/AZ28</f>
        <v>0</v>
      </c>
      <c r="BB4" s="17" t="s">
        <v>55</v>
      </c>
      <c r="BC4" s="30"/>
      <c r="BD4" s="31">
        <f>BC4*250/BC28</f>
        <v>0</v>
      </c>
      <c r="BE4" s="17" t="s">
        <v>55</v>
      </c>
      <c r="BF4" s="30"/>
      <c r="BG4" s="31">
        <f>BF4*250/BF28</f>
        <v>0</v>
      </c>
      <c r="BH4" s="17" t="s">
        <v>55</v>
      </c>
      <c r="BI4" s="30"/>
      <c r="BJ4" s="31">
        <f>BI4*250/BI28</f>
        <v>0</v>
      </c>
      <c r="BK4" s="17" t="s">
        <v>55</v>
      </c>
      <c r="BL4" s="30"/>
      <c r="BM4" s="31">
        <f>BL4*250/BL28</f>
        <v>0</v>
      </c>
      <c r="BN4" s="17" t="s">
        <v>55</v>
      </c>
      <c r="BO4" s="30"/>
      <c r="BP4" s="31">
        <f>BO4*250/BO28</f>
        <v>0</v>
      </c>
      <c r="BQ4" s="17" t="s">
        <v>55</v>
      </c>
      <c r="BR4" s="30"/>
      <c r="BS4" s="31">
        <f>BR4*250/BR28</f>
        <v>0</v>
      </c>
      <c r="BT4" s="17" t="s">
        <v>55</v>
      </c>
      <c r="BU4" s="33"/>
      <c r="BV4" s="31">
        <f>BU4*250/BU28</f>
        <v>0</v>
      </c>
      <c r="BW4" s="17" t="s">
        <v>55</v>
      </c>
      <c r="BX4" s="33"/>
      <c r="BY4" s="31">
        <f>BX4*250/BX28</f>
        <v>0</v>
      </c>
      <c r="BZ4" s="17" t="s">
        <v>55</v>
      </c>
      <c r="CA4" s="33"/>
      <c r="CB4" s="31">
        <f>CA4*250/CA28</f>
        <v>0</v>
      </c>
      <c r="CC4" s="17" t="s">
        <v>55</v>
      </c>
      <c r="CD4" s="33"/>
      <c r="CE4" s="31">
        <f>CD4*250/CD28</f>
        <v>0</v>
      </c>
      <c r="CF4" s="17" t="s">
        <v>55</v>
      </c>
      <c r="CG4" s="30">
        <v>0</v>
      </c>
      <c r="CH4" s="31">
        <f>CG4*250/CG28</f>
        <v>0</v>
      </c>
      <c r="CI4" s="17" t="s">
        <v>55</v>
      </c>
      <c r="CJ4" s="30">
        <v>0</v>
      </c>
      <c r="CK4" s="31">
        <f>CJ4*250/CJ28</f>
        <v>0</v>
      </c>
      <c r="CL4" s="17" t="s">
        <v>55</v>
      </c>
      <c r="CM4" s="30">
        <v>0</v>
      </c>
      <c r="CN4" s="31">
        <f>CM4*250/CM28</f>
        <v>0</v>
      </c>
      <c r="CO4" s="17" t="s">
        <v>55</v>
      </c>
      <c r="CP4" s="30">
        <v>0</v>
      </c>
      <c r="CQ4" s="31">
        <f>CP4*250/CP28</f>
        <v>0</v>
      </c>
      <c r="CR4" s="17" t="s">
        <v>55</v>
      </c>
      <c r="CS4" s="30"/>
      <c r="CT4" s="31">
        <f>CS4*250/CS28</f>
        <v>0</v>
      </c>
      <c r="CU4" s="17" t="s">
        <v>55</v>
      </c>
      <c r="CV4" s="30">
        <v>420</v>
      </c>
      <c r="CW4" s="31">
        <f>CV4*250/CV28</f>
        <v>99.05660377358491</v>
      </c>
      <c r="CX4" s="17" t="s">
        <v>55</v>
      </c>
      <c r="CY4" s="33">
        <v>45.2</v>
      </c>
      <c r="CZ4" s="31">
        <f>CY4*250/CY28</f>
        <v>112.43781094527363</v>
      </c>
      <c r="DA4" s="17" t="s">
        <v>55</v>
      </c>
      <c r="DB4" s="34">
        <v>520</v>
      </c>
      <c r="DC4" s="31">
        <f>DB4*250/DB28</f>
        <v>130</v>
      </c>
      <c r="DD4" s="8" t="s">
        <v>55</v>
      </c>
      <c r="DE4" s="33"/>
      <c r="DF4" s="31">
        <f>DE4*250/DE28</f>
        <v>0</v>
      </c>
      <c r="DG4" s="17" t="s">
        <v>55</v>
      </c>
      <c r="DH4" s="33"/>
      <c r="DI4" s="31">
        <f>DH4*250/DH28</f>
        <v>0</v>
      </c>
      <c r="DJ4" s="17" t="s">
        <v>55</v>
      </c>
      <c r="DK4" s="33"/>
      <c r="DL4" s="31">
        <f>DK4*250/DK28</f>
        <v>0</v>
      </c>
      <c r="DM4" s="17" t="s">
        <v>55</v>
      </c>
      <c r="DN4" s="33"/>
      <c r="DO4" s="31">
        <f>DN4*250/DN28</f>
        <v>0</v>
      </c>
      <c r="DP4" s="17" t="s">
        <v>55</v>
      </c>
      <c r="DQ4" s="33"/>
      <c r="DR4" s="31">
        <f>DQ4*250/DQ28</f>
        <v>0</v>
      </c>
    </row>
    <row r="5" spans="1:122" ht="12.75">
      <c r="A5" s="3" t="e">
        <f>#REF!*#REF!</f>
        <v>#REF!</v>
      </c>
      <c r="B5" s="35" t="s">
        <v>56</v>
      </c>
      <c r="C5" s="37" t="s">
        <v>56</v>
      </c>
      <c r="D5" s="30">
        <v>0</v>
      </c>
      <c r="E5" s="31">
        <f>D5*100/D28</f>
        <v>0</v>
      </c>
      <c r="F5" s="37" t="s">
        <v>56</v>
      </c>
      <c r="G5" s="30">
        <v>50</v>
      </c>
      <c r="H5" s="31">
        <f>G5*250/G28</f>
        <v>51.02040816326531</v>
      </c>
      <c r="I5" s="37" t="s">
        <v>56</v>
      </c>
      <c r="J5" s="30"/>
      <c r="K5" s="36"/>
      <c r="L5" s="37" t="s">
        <v>56</v>
      </c>
      <c r="M5" s="30"/>
      <c r="N5" s="38"/>
      <c r="O5" s="37" t="s">
        <v>56</v>
      </c>
      <c r="P5" s="33"/>
      <c r="Q5" s="31"/>
      <c r="R5" s="37" t="s">
        <v>56</v>
      </c>
      <c r="S5" s="30"/>
      <c r="T5" s="31"/>
      <c r="U5" s="37" t="s">
        <v>56</v>
      </c>
      <c r="V5" s="30"/>
      <c r="W5" s="31">
        <f>V5*250/V28</f>
        <v>0</v>
      </c>
      <c r="X5" s="37" t="s">
        <v>56</v>
      </c>
      <c r="Y5" s="30"/>
      <c r="Z5" s="31">
        <f>Y5*250/Y28</f>
        <v>0</v>
      </c>
      <c r="AA5" s="37" t="s">
        <v>56</v>
      </c>
      <c r="AB5" s="33"/>
      <c r="AC5" s="31">
        <f>AB5*250/AB28</f>
        <v>0</v>
      </c>
      <c r="AD5" s="37" t="s">
        <v>56</v>
      </c>
      <c r="AE5" s="30"/>
      <c r="AF5" s="38"/>
      <c r="AG5" s="37" t="s">
        <v>56</v>
      </c>
      <c r="AH5" s="30"/>
      <c r="AI5" s="31">
        <f>AH5*250/AH28</f>
        <v>0</v>
      </c>
      <c r="AJ5" s="37" t="s">
        <v>56</v>
      </c>
      <c r="AK5" s="33"/>
      <c r="AL5" s="31">
        <f>AK5*250/AK28</f>
        <v>0</v>
      </c>
      <c r="AM5" s="37" t="s">
        <v>56</v>
      </c>
      <c r="AN5" s="30"/>
      <c r="AO5" s="31">
        <f>AN5*250/AN28</f>
        <v>0</v>
      </c>
      <c r="AP5" s="17" t="s">
        <v>56</v>
      </c>
      <c r="AQ5" s="30"/>
      <c r="AR5" s="31">
        <f>AQ5*250/AQ28</f>
        <v>0</v>
      </c>
      <c r="AS5" s="37" t="s">
        <v>56</v>
      </c>
      <c r="AT5" s="30"/>
      <c r="AU5" s="31">
        <f>AT5*250/AT28</f>
        <v>0</v>
      </c>
      <c r="AV5" s="37" t="s">
        <v>56</v>
      </c>
      <c r="AW5" s="30"/>
      <c r="AX5" s="31">
        <f>AW5*250/AW28</f>
        <v>0</v>
      </c>
      <c r="AY5" s="37" t="s">
        <v>56</v>
      </c>
      <c r="AZ5" s="30"/>
      <c r="BA5" s="31">
        <f>AZ5*250/AZ28</f>
        <v>0</v>
      </c>
      <c r="BB5" s="37" t="s">
        <v>56</v>
      </c>
      <c r="BC5" s="30"/>
      <c r="BD5" s="31">
        <f>BC5*250/BC28</f>
        <v>0</v>
      </c>
      <c r="BE5" s="37" t="s">
        <v>56</v>
      </c>
      <c r="BF5" s="30"/>
      <c r="BG5" s="38"/>
      <c r="BH5" s="37" t="s">
        <v>56</v>
      </c>
      <c r="BI5" s="30"/>
      <c r="BJ5" s="38"/>
      <c r="BK5" s="37" t="s">
        <v>56</v>
      </c>
      <c r="BL5" s="30"/>
      <c r="BM5" s="31">
        <f>BL5*250/BL28</f>
        <v>0</v>
      </c>
      <c r="BN5" s="37" t="s">
        <v>56</v>
      </c>
      <c r="BO5" s="30"/>
      <c r="BP5" s="31">
        <f>BO5*250/BO28</f>
        <v>0</v>
      </c>
      <c r="BQ5" s="37" t="s">
        <v>56</v>
      </c>
      <c r="BR5" s="30"/>
      <c r="BS5" s="31">
        <f>BR5*250/BR28</f>
        <v>0</v>
      </c>
      <c r="BT5" s="5" t="s">
        <v>56</v>
      </c>
      <c r="BU5" s="33">
        <v>72.19</v>
      </c>
      <c r="BV5" s="31">
        <f>BU5*250/BU28</f>
        <v>164.0830984634967</v>
      </c>
      <c r="BW5" s="5" t="s">
        <v>56</v>
      </c>
      <c r="BX5" s="33">
        <v>78.5</v>
      </c>
      <c r="BY5" s="31">
        <f>BX5*250/BX28</f>
        <v>180.045871559633</v>
      </c>
      <c r="BZ5" s="5" t="s">
        <v>56</v>
      </c>
      <c r="CA5" s="33">
        <v>12.51</v>
      </c>
      <c r="CB5" s="31">
        <f>CA5*250/CA28</f>
        <v>31.2125748502994</v>
      </c>
      <c r="CC5" s="37" t="s">
        <v>56</v>
      </c>
      <c r="CD5" s="33">
        <v>16.15</v>
      </c>
      <c r="CE5" s="31">
        <f>CD5*250/CD28</f>
        <v>40.158146011537696</v>
      </c>
      <c r="CF5" s="37" t="s">
        <v>56</v>
      </c>
      <c r="CG5" s="30">
        <v>45</v>
      </c>
      <c r="CH5" s="31">
        <f>CG5*250/CG28</f>
        <v>122.28260869565217</v>
      </c>
      <c r="CI5" s="37" t="s">
        <v>56</v>
      </c>
      <c r="CJ5" s="30">
        <v>138</v>
      </c>
      <c r="CK5" s="31">
        <f>CJ5*250/CJ28</f>
        <v>129.69924812030075</v>
      </c>
      <c r="CL5" s="37" t="s">
        <v>56</v>
      </c>
      <c r="CM5" s="30">
        <v>300</v>
      </c>
      <c r="CN5" s="31">
        <f>CM5*250/CM28</f>
        <v>117.1875</v>
      </c>
      <c r="CO5" s="37" t="s">
        <v>56</v>
      </c>
      <c r="CP5" s="30">
        <v>50</v>
      </c>
      <c r="CQ5" s="31">
        <f>CP5*250/CP28</f>
        <v>51.02040816326531</v>
      </c>
      <c r="CR5" s="37" t="s">
        <v>56</v>
      </c>
      <c r="CS5" s="30">
        <v>460</v>
      </c>
      <c r="CT5" s="31">
        <f>CS5*250/CS28</f>
        <v>115</v>
      </c>
      <c r="CU5" s="37" t="s">
        <v>56</v>
      </c>
      <c r="CV5" s="30"/>
      <c r="CW5" s="38"/>
      <c r="CX5" s="5" t="s">
        <v>56</v>
      </c>
      <c r="CY5" s="33"/>
      <c r="CZ5" s="31">
        <f>CY5*250/CY28</f>
        <v>0</v>
      </c>
      <c r="DA5" s="37" t="s">
        <v>56</v>
      </c>
      <c r="DB5" s="34"/>
      <c r="DC5" s="31">
        <f>DB5*250/DB28</f>
        <v>0</v>
      </c>
      <c r="DD5" s="17" t="s">
        <v>56</v>
      </c>
      <c r="DE5" s="33"/>
      <c r="DF5" s="31">
        <f>DE5*250/DE28</f>
        <v>0</v>
      </c>
      <c r="DG5" s="5" t="s">
        <v>56</v>
      </c>
      <c r="DH5" s="33"/>
      <c r="DI5" s="31">
        <f>DH5*250/DH28</f>
        <v>0</v>
      </c>
      <c r="DJ5" s="5" t="s">
        <v>56</v>
      </c>
      <c r="DK5" s="33"/>
      <c r="DL5" s="31">
        <f>DK5*250/DK28</f>
        <v>0</v>
      </c>
      <c r="DM5" s="5" t="s">
        <v>56</v>
      </c>
      <c r="DN5" s="33"/>
      <c r="DO5" s="31">
        <f>DN5*250/DN28</f>
        <v>0</v>
      </c>
      <c r="DP5" s="5" t="s">
        <v>56</v>
      </c>
      <c r="DQ5" s="33"/>
      <c r="DR5" s="31">
        <f>DQ5*250/DQ28</f>
        <v>0</v>
      </c>
    </row>
    <row r="6" spans="1:122" ht="12.75">
      <c r="A6" s="3" t="e">
        <f>#REF!*#REF!</f>
        <v>#REF!</v>
      </c>
      <c r="B6" s="39" t="s">
        <v>57</v>
      </c>
      <c r="C6" s="17" t="s">
        <v>57</v>
      </c>
      <c r="D6" s="30">
        <v>50</v>
      </c>
      <c r="E6" s="31">
        <f>D6*100/D28</f>
        <v>7.936507936507937</v>
      </c>
      <c r="F6" s="17" t="s">
        <v>57</v>
      </c>
      <c r="G6" s="30">
        <v>0</v>
      </c>
      <c r="H6" s="31">
        <f>G6*250/G28</f>
        <v>0</v>
      </c>
      <c r="I6" s="17" t="s">
        <v>57</v>
      </c>
      <c r="J6" s="30"/>
      <c r="K6" s="31"/>
      <c r="L6" s="17" t="s">
        <v>57</v>
      </c>
      <c r="M6" s="30"/>
      <c r="N6" s="31"/>
      <c r="O6" s="17" t="s">
        <v>57</v>
      </c>
      <c r="P6" s="32"/>
      <c r="Q6" s="31"/>
      <c r="R6" s="17" t="s">
        <v>57</v>
      </c>
      <c r="S6" s="30"/>
      <c r="T6" s="31"/>
      <c r="U6" s="17" t="s">
        <v>57</v>
      </c>
      <c r="V6" s="30">
        <v>190</v>
      </c>
      <c r="W6" s="31">
        <f>V6*250/V28</f>
        <v>47.64292878635908</v>
      </c>
      <c r="X6" s="17" t="s">
        <v>57</v>
      </c>
      <c r="Y6" s="30">
        <v>200</v>
      </c>
      <c r="Z6" s="31">
        <f>Y6*250/Y28</f>
        <v>45.248868778280546</v>
      </c>
      <c r="AA6" s="17" t="s">
        <v>57</v>
      </c>
      <c r="AB6" s="33">
        <v>14.6</v>
      </c>
      <c r="AC6" s="31">
        <f>AB6*250/AB28</f>
        <v>36.5</v>
      </c>
      <c r="AD6" s="17" t="s">
        <v>57</v>
      </c>
      <c r="AE6" s="30">
        <v>100</v>
      </c>
      <c r="AF6" s="31">
        <f>AE6*250/AE28</f>
        <v>22.727272727272727</v>
      </c>
      <c r="AG6" s="17" t="s">
        <v>57</v>
      </c>
      <c r="AH6" s="30">
        <v>18</v>
      </c>
      <c r="AI6" s="31">
        <f>AH6*250/AH28</f>
        <v>45</v>
      </c>
      <c r="AJ6" s="17" t="s">
        <v>57</v>
      </c>
      <c r="AK6" s="33">
        <v>20.66</v>
      </c>
      <c r="AL6" s="31">
        <f>AK6*250/AK28</f>
        <v>52.94177941779419</v>
      </c>
      <c r="AM6" s="17" t="s">
        <v>57</v>
      </c>
      <c r="AN6" s="30">
        <v>10</v>
      </c>
      <c r="AO6" s="31">
        <f>AN6*250/AN28</f>
        <v>25</v>
      </c>
      <c r="AP6" s="17" t="s">
        <v>57</v>
      </c>
      <c r="AQ6" s="30">
        <v>17</v>
      </c>
      <c r="AR6" s="31">
        <f>AQ6*250/AQ28</f>
        <v>42.5</v>
      </c>
      <c r="AS6" s="17" t="s">
        <v>57</v>
      </c>
      <c r="AT6" s="30">
        <v>20</v>
      </c>
      <c r="AU6" s="31">
        <f>AT6*250/AT28</f>
        <v>50</v>
      </c>
      <c r="AV6" s="17" t="s">
        <v>57</v>
      </c>
      <c r="AW6" s="30">
        <v>17</v>
      </c>
      <c r="AX6" s="31">
        <f>AW6*250/AW28</f>
        <v>42.5</v>
      </c>
      <c r="AY6" s="17" t="s">
        <v>57</v>
      </c>
      <c r="AZ6" s="30">
        <v>23</v>
      </c>
      <c r="BA6" s="31">
        <f>AZ6*250/AZ28</f>
        <v>57.5</v>
      </c>
      <c r="BB6" s="17" t="s">
        <v>57</v>
      </c>
      <c r="BC6" s="30">
        <v>18</v>
      </c>
      <c r="BD6" s="31">
        <f>BC6*250/BC28</f>
        <v>46.875</v>
      </c>
      <c r="BE6" s="17" t="s">
        <v>57</v>
      </c>
      <c r="BF6" s="30">
        <v>160</v>
      </c>
      <c r="BG6" s="31">
        <f>BF6*250/BF28</f>
        <v>35.714285714285715</v>
      </c>
      <c r="BH6" s="17" t="s">
        <v>57</v>
      </c>
      <c r="BI6" s="30">
        <v>200</v>
      </c>
      <c r="BJ6" s="31">
        <f>BI6*250/BI28</f>
        <v>49.01960784313726</v>
      </c>
      <c r="BK6" s="17" t="s">
        <v>57</v>
      </c>
      <c r="BL6" s="30">
        <v>90</v>
      </c>
      <c r="BM6" s="31">
        <f>BL6*250/BL28</f>
        <v>22.058823529411764</v>
      </c>
      <c r="BN6" s="17" t="s">
        <v>57</v>
      </c>
      <c r="BO6" s="30">
        <v>0</v>
      </c>
      <c r="BP6" s="31">
        <f>BO6*250/BO28</f>
        <v>0</v>
      </c>
      <c r="BQ6" s="17" t="s">
        <v>57</v>
      </c>
      <c r="BR6" s="30">
        <v>10</v>
      </c>
      <c r="BS6" s="31">
        <f>BR6*250/BR28</f>
        <v>22.321428571428573</v>
      </c>
      <c r="BT6" s="17" t="s">
        <v>57</v>
      </c>
      <c r="BU6" s="32">
        <v>2.6</v>
      </c>
      <c r="BV6" s="31">
        <f>BU6*250/BU28</f>
        <v>5.909628148013456</v>
      </c>
      <c r="BW6" s="17" t="s">
        <v>57</v>
      </c>
      <c r="BX6" s="32">
        <v>2.89</v>
      </c>
      <c r="BY6" s="31">
        <f>BX6*250/BX28</f>
        <v>6.628440366972477</v>
      </c>
      <c r="BZ6" s="17" t="s">
        <v>57</v>
      </c>
      <c r="CA6" s="33">
        <v>21.99</v>
      </c>
      <c r="CB6" s="31">
        <f>CA6*250/CA28</f>
        <v>54.865269461077844</v>
      </c>
      <c r="CC6" s="17" t="s">
        <v>57</v>
      </c>
      <c r="CD6" s="33">
        <v>21.79</v>
      </c>
      <c r="CE6" s="31">
        <f>CD6*250/CD28</f>
        <v>54.18241495922022</v>
      </c>
      <c r="CF6" s="17" t="s">
        <v>57</v>
      </c>
      <c r="CG6" s="30">
        <v>5</v>
      </c>
      <c r="CH6" s="31">
        <f>CG6*250/CG28</f>
        <v>13.58695652173913</v>
      </c>
      <c r="CI6" s="17" t="s">
        <v>57</v>
      </c>
      <c r="CJ6" s="30">
        <v>0</v>
      </c>
      <c r="CK6" s="31">
        <f>CJ6*250/CJ28</f>
        <v>0</v>
      </c>
      <c r="CL6" s="17" t="s">
        <v>57</v>
      </c>
      <c r="CM6" s="30">
        <v>0</v>
      </c>
      <c r="CN6" s="31">
        <f>CM6*250/CM28</f>
        <v>0</v>
      </c>
      <c r="CO6" s="17" t="s">
        <v>57</v>
      </c>
      <c r="CP6" s="30">
        <v>0</v>
      </c>
      <c r="CQ6" s="31">
        <f>CP6*250/CP28</f>
        <v>0</v>
      </c>
      <c r="CR6" s="17" t="s">
        <v>57</v>
      </c>
      <c r="CS6" s="30"/>
      <c r="CT6" s="31">
        <f>CS6*250/CS28</f>
        <v>0</v>
      </c>
      <c r="CU6" s="17" t="s">
        <v>57</v>
      </c>
      <c r="CV6" s="30">
        <v>190</v>
      </c>
      <c r="CW6" s="31">
        <f>CV6*250/CV28</f>
        <v>44.81132075471698</v>
      </c>
      <c r="CX6" s="17" t="s">
        <v>57</v>
      </c>
      <c r="CY6" s="33">
        <v>16.84</v>
      </c>
      <c r="CZ6" s="31">
        <f>CY6*250/CY28</f>
        <v>41.89054726368159</v>
      </c>
      <c r="DA6" s="17" t="s">
        <v>57</v>
      </c>
      <c r="DB6" s="34">
        <v>140</v>
      </c>
      <c r="DC6" s="31">
        <f>DB6*250/DB28</f>
        <v>35</v>
      </c>
      <c r="DD6" s="5" t="s">
        <v>57</v>
      </c>
      <c r="DE6" s="33">
        <v>26.9</v>
      </c>
      <c r="DF6" s="31">
        <f>DE6*250/DE28</f>
        <v>66.87549721559267</v>
      </c>
      <c r="DG6" s="17" t="s">
        <v>57</v>
      </c>
      <c r="DH6" s="33">
        <v>28.91</v>
      </c>
      <c r="DI6" s="31">
        <f>DH6*250/DH28</f>
        <v>72.26777322267773</v>
      </c>
      <c r="DJ6" s="17" t="s">
        <v>57</v>
      </c>
      <c r="DK6" s="33">
        <v>27.87</v>
      </c>
      <c r="DL6" s="31">
        <f>DK6*250/DK28</f>
        <v>69.6053946053946</v>
      </c>
      <c r="DM6" s="17" t="s">
        <v>57</v>
      </c>
      <c r="DN6" s="33">
        <v>30.44</v>
      </c>
      <c r="DO6" s="31">
        <f>DN6*250/DN28</f>
        <v>76.09239076092392</v>
      </c>
      <c r="DP6" s="17" t="s">
        <v>57</v>
      </c>
      <c r="DQ6" s="33">
        <v>29.09</v>
      </c>
      <c r="DR6" s="31">
        <f>DQ6*250/DQ28</f>
        <v>72.42083250348534</v>
      </c>
    </row>
    <row r="7" spans="1:122" ht="12.75">
      <c r="A7" s="3" t="e">
        <f>#REF!*#REF!</f>
        <v>#REF!</v>
      </c>
      <c r="B7" s="40" t="s">
        <v>58</v>
      </c>
      <c r="C7" s="37" t="s">
        <v>58</v>
      </c>
      <c r="D7" s="30"/>
      <c r="E7" s="31">
        <f>D7*100/D28</f>
        <v>0</v>
      </c>
      <c r="F7" s="37" t="s">
        <v>58</v>
      </c>
      <c r="G7" s="30">
        <v>0</v>
      </c>
      <c r="H7" s="31">
        <f>G7*250/G28</f>
        <v>0</v>
      </c>
      <c r="I7" s="37" t="s">
        <v>58</v>
      </c>
      <c r="J7" s="30"/>
      <c r="K7" s="36"/>
      <c r="L7" s="37" t="s">
        <v>58</v>
      </c>
      <c r="M7" s="30"/>
      <c r="N7" s="31"/>
      <c r="O7" s="37" t="s">
        <v>58</v>
      </c>
      <c r="P7" s="33"/>
      <c r="Q7" s="31"/>
      <c r="R7" s="37" t="s">
        <v>58</v>
      </c>
      <c r="S7" s="30"/>
      <c r="T7" s="31"/>
      <c r="U7" s="37" t="s">
        <v>58</v>
      </c>
      <c r="V7" s="30"/>
      <c r="W7" s="31">
        <f>V7*250/V28</f>
        <v>0</v>
      </c>
      <c r="X7" s="37" t="s">
        <v>58</v>
      </c>
      <c r="Y7" s="30"/>
      <c r="Z7" s="31">
        <f>Y7*250/Y28</f>
        <v>0</v>
      </c>
      <c r="AA7" s="37" t="s">
        <v>58</v>
      </c>
      <c r="AB7" s="33">
        <v>10</v>
      </c>
      <c r="AC7" s="31">
        <f>AB7*250/AB28</f>
        <v>25</v>
      </c>
      <c r="AD7" s="37" t="s">
        <v>58</v>
      </c>
      <c r="AE7" s="30"/>
      <c r="AF7" s="31">
        <f>AE7*250/AE28</f>
        <v>0</v>
      </c>
      <c r="AG7" s="37" t="s">
        <v>58</v>
      </c>
      <c r="AH7" s="30"/>
      <c r="AI7" s="31">
        <f>AH7*250/AH28</f>
        <v>0</v>
      </c>
      <c r="AJ7" s="37" t="s">
        <v>58</v>
      </c>
      <c r="AK7" s="33"/>
      <c r="AL7" s="31">
        <f>AK7*250/AK28</f>
        <v>0</v>
      </c>
      <c r="AM7" s="37" t="s">
        <v>58</v>
      </c>
      <c r="AN7" s="30"/>
      <c r="AO7" s="31">
        <f>AN7*250/AN28</f>
        <v>0</v>
      </c>
      <c r="AP7" s="17" t="s">
        <v>58</v>
      </c>
      <c r="AQ7" s="30"/>
      <c r="AR7" s="31">
        <f>AQ7*250/AQ28</f>
        <v>0</v>
      </c>
      <c r="AS7" s="37" t="s">
        <v>58</v>
      </c>
      <c r="AT7" s="30"/>
      <c r="AU7" s="31">
        <f>AT7*250/AT28</f>
        <v>0</v>
      </c>
      <c r="AV7" s="37" t="s">
        <v>58</v>
      </c>
      <c r="AW7" s="30"/>
      <c r="AX7" s="31">
        <f>AW7*250/AW28</f>
        <v>0</v>
      </c>
      <c r="AY7" s="37" t="s">
        <v>58</v>
      </c>
      <c r="AZ7" s="30"/>
      <c r="BA7" s="31">
        <f>AZ7*250/AZ28</f>
        <v>0</v>
      </c>
      <c r="BB7" s="37" t="s">
        <v>58</v>
      </c>
      <c r="BC7" s="30"/>
      <c r="BD7" s="31">
        <f>BC7*250/BC28</f>
        <v>0</v>
      </c>
      <c r="BE7" s="37" t="s">
        <v>58</v>
      </c>
      <c r="BF7" s="30"/>
      <c r="BG7" s="31">
        <f>BF7*250/BF28</f>
        <v>0</v>
      </c>
      <c r="BH7" s="37" t="s">
        <v>58</v>
      </c>
      <c r="BI7" s="30"/>
      <c r="BJ7" s="31">
        <f>BI7*250/BI28</f>
        <v>0</v>
      </c>
      <c r="BK7" s="37" t="s">
        <v>58</v>
      </c>
      <c r="BL7" s="30"/>
      <c r="BM7" s="31">
        <f>BL7*250/BL28</f>
        <v>0</v>
      </c>
      <c r="BN7" s="37" t="s">
        <v>58</v>
      </c>
      <c r="BO7" s="30"/>
      <c r="BP7" s="31">
        <f>BO7*250/BO28</f>
        <v>0</v>
      </c>
      <c r="BQ7" s="37" t="s">
        <v>58</v>
      </c>
      <c r="BR7" s="30"/>
      <c r="BS7" s="31">
        <f>BR7*250/BR28</f>
        <v>0</v>
      </c>
      <c r="BT7" s="17" t="s">
        <v>58</v>
      </c>
      <c r="BU7" s="33"/>
      <c r="BV7" s="31">
        <f>BU7*250/BU28</f>
        <v>0</v>
      </c>
      <c r="BW7" s="17" t="s">
        <v>58</v>
      </c>
      <c r="BX7" s="33"/>
      <c r="BY7" s="31">
        <f>BX7*250/BX28</f>
        <v>0</v>
      </c>
      <c r="BZ7" s="17" t="s">
        <v>58</v>
      </c>
      <c r="CA7" s="33"/>
      <c r="CB7" s="31">
        <f>CA7*250/CA28</f>
        <v>0</v>
      </c>
      <c r="CC7" s="37" t="s">
        <v>58</v>
      </c>
      <c r="CD7" s="33"/>
      <c r="CE7" s="31">
        <f>CD7*250/CD28</f>
        <v>0</v>
      </c>
      <c r="CF7" s="37" t="s">
        <v>58</v>
      </c>
      <c r="CG7" s="30">
        <v>0</v>
      </c>
      <c r="CH7" s="31">
        <f>CG7*250/CG28</f>
        <v>0</v>
      </c>
      <c r="CI7" s="37" t="s">
        <v>58</v>
      </c>
      <c r="CJ7" s="30">
        <v>64</v>
      </c>
      <c r="CK7" s="31">
        <f>CJ7*250/CJ28</f>
        <v>60.150375939849624</v>
      </c>
      <c r="CL7" s="37" t="s">
        <v>58</v>
      </c>
      <c r="CM7" s="30">
        <v>150</v>
      </c>
      <c r="CN7" s="31">
        <f>CM7*250/CM28</f>
        <v>58.59375</v>
      </c>
      <c r="CO7" s="37" t="s">
        <v>58</v>
      </c>
      <c r="CP7" s="30">
        <v>0</v>
      </c>
      <c r="CQ7" s="31">
        <f>CP7*250/CP28</f>
        <v>0</v>
      </c>
      <c r="CR7" s="37" t="s">
        <v>58</v>
      </c>
      <c r="CS7" s="30"/>
      <c r="CT7" s="31">
        <f>CS7*250/CS28</f>
        <v>0</v>
      </c>
      <c r="CU7" s="37" t="s">
        <v>58</v>
      </c>
      <c r="CV7" s="30"/>
      <c r="CW7" s="31">
        <f>CV7*250/CV28</f>
        <v>0</v>
      </c>
      <c r="CX7" s="17" t="s">
        <v>58</v>
      </c>
      <c r="CY7" s="33">
        <v>5.9</v>
      </c>
      <c r="CZ7" s="31">
        <f>CY7*250/CY28</f>
        <v>14.676616915422885</v>
      </c>
      <c r="DA7" s="37" t="s">
        <v>58</v>
      </c>
      <c r="DB7" s="34"/>
      <c r="DC7" s="31">
        <f>DB7*250/DB28</f>
        <v>0</v>
      </c>
      <c r="DD7" s="17" t="s">
        <v>58</v>
      </c>
      <c r="DE7" s="33"/>
      <c r="DF7" s="31">
        <f>DE7*250/DE28</f>
        <v>0</v>
      </c>
      <c r="DG7" s="17" t="s">
        <v>58</v>
      </c>
      <c r="DH7" s="33"/>
      <c r="DI7" s="31">
        <f>DH7*250/DH28</f>
        <v>0</v>
      </c>
      <c r="DJ7" s="17" t="s">
        <v>58</v>
      </c>
      <c r="DK7" s="33"/>
      <c r="DL7" s="31">
        <f>DK7*250/DK28</f>
        <v>0</v>
      </c>
      <c r="DM7" s="17" t="s">
        <v>58</v>
      </c>
      <c r="DN7" s="33"/>
      <c r="DO7" s="31">
        <f>DN7*250/DN28</f>
        <v>0</v>
      </c>
      <c r="DP7" s="17" t="s">
        <v>58</v>
      </c>
      <c r="DQ7" s="33"/>
      <c r="DR7" s="31">
        <f>DQ7*250/DQ28</f>
        <v>0</v>
      </c>
    </row>
    <row r="8" spans="1:122" ht="12.75">
      <c r="A8" s="3" t="e">
        <f>#REF!*#REF!</f>
        <v>#REF!</v>
      </c>
      <c r="B8" s="40" t="s">
        <v>59</v>
      </c>
      <c r="C8" s="37" t="s">
        <v>60</v>
      </c>
      <c r="D8" s="30"/>
      <c r="E8" s="31">
        <f>D8*100/D28</f>
        <v>0</v>
      </c>
      <c r="F8" s="37" t="s">
        <v>60</v>
      </c>
      <c r="G8" s="30">
        <v>0</v>
      </c>
      <c r="H8" s="31">
        <f>G8*250/G28</f>
        <v>0</v>
      </c>
      <c r="I8" s="37" t="s">
        <v>60</v>
      </c>
      <c r="J8" s="30"/>
      <c r="K8" s="36"/>
      <c r="L8" s="37" t="s">
        <v>60</v>
      </c>
      <c r="M8" s="30"/>
      <c r="N8" s="31"/>
      <c r="O8" s="37" t="s">
        <v>60</v>
      </c>
      <c r="P8" s="33"/>
      <c r="Q8" s="31"/>
      <c r="R8" s="37" t="s">
        <v>60</v>
      </c>
      <c r="S8" s="30"/>
      <c r="T8" s="31"/>
      <c r="U8" s="37" t="s">
        <v>60</v>
      </c>
      <c r="V8" s="30">
        <v>40</v>
      </c>
      <c r="W8" s="31">
        <f>V8*250/V28</f>
        <v>10.030090270812437</v>
      </c>
      <c r="X8" s="37" t="s">
        <v>60</v>
      </c>
      <c r="Y8" s="30"/>
      <c r="Z8" s="31">
        <f>Y8*250/Y28</f>
        <v>0</v>
      </c>
      <c r="AA8" s="37" t="s">
        <v>60</v>
      </c>
      <c r="AB8" s="33"/>
      <c r="AC8" s="31">
        <f>AB8*250/AB28</f>
        <v>0</v>
      </c>
      <c r="AD8" s="37" t="s">
        <v>60</v>
      </c>
      <c r="AE8" s="30">
        <v>100</v>
      </c>
      <c r="AF8" s="31">
        <f>AE8*250/AE28</f>
        <v>22.727272727272727</v>
      </c>
      <c r="AG8" s="37" t="s">
        <v>60</v>
      </c>
      <c r="AH8" s="30"/>
      <c r="AI8" s="31">
        <f>AH8*250/AH28</f>
        <v>0</v>
      </c>
      <c r="AJ8" s="37" t="s">
        <v>60</v>
      </c>
      <c r="AK8" s="33">
        <v>6.19</v>
      </c>
      <c r="AL8" s="31">
        <f>AK8*250/AK28</f>
        <v>15.862033620336206</v>
      </c>
      <c r="AM8" s="37" t="s">
        <v>60</v>
      </c>
      <c r="AN8" s="30"/>
      <c r="AO8" s="31">
        <f>AN8*250/AN28</f>
        <v>0</v>
      </c>
      <c r="AP8" s="17" t="s">
        <v>60</v>
      </c>
      <c r="AQ8" s="30"/>
      <c r="AR8" s="31">
        <f>AQ8*250/AQ28</f>
        <v>0</v>
      </c>
      <c r="AS8" s="37" t="s">
        <v>60</v>
      </c>
      <c r="AT8" s="30"/>
      <c r="AU8" s="31">
        <f>AT8*250/AT28</f>
        <v>0</v>
      </c>
      <c r="AV8" s="37" t="s">
        <v>60</v>
      </c>
      <c r="AW8" s="30"/>
      <c r="AX8" s="31">
        <f>AW8*250/AW28</f>
        <v>0</v>
      </c>
      <c r="AY8" s="37" t="s">
        <v>60</v>
      </c>
      <c r="AZ8" s="30"/>
      <c r="BA8" s="31">
        <f>AZ8*250/AZ28</f>
        <v>0</v>
      </c>
      <c r="BB8" s="37" t="s">
        <v>60</v>
      </c>
      <c r="BC8" s="30"/>
      <c r="BD8" s="31">
        <f>BC8*250/BC28</f>
        <v>0</v>
      </c>
      <c r="BE8" s="37" t="s">
        <v>60</v>
      </c>
      <c r="BF8" s="30"/>
      <c r="BG8" s="31">
        <f>BF8*250/BF28</f>
        <v>0</v>
      </c>
      <c r="BH8" s="37" t="s">
        <v>60</v>
      </c>
      <c r="BI8" s="30">
        <v>50</v>
      </c>
      <c r="BJ8" s="31">
        <f>BI8*250/BI28</f>
        <v>12.254901960784315</v>
      </c>
      <c r="BK8" s="37" t="s">
        <v>60</v>
      </c>
      <c r="BL8" s="30"/>
      <c r="BM8" s="31">
        <f>BL8*250/BL28</f>
        <v>0</v>
      </c>
      <c r="BN8" s="37" t="s">
        <v>60</v>
      </c>
      <c r="BO8" s="30"/>
      <c r="BP8" s="31">
        <f>BO8*250/BO28</f>
        <v>0</v>
      </c>
      <c r="BQ8" s="37" t="s">
        <v>60</v>
      </c>
      <c r="BR8" s="30"/>
      <c r="BS8" s="31">
        <f>BR8*250/BR28</f>
        <v>0</v>
      </c>
      <c r="BT8" s="17" t="s">
        <v>60</v>
      </c>
      <c r="BU8" s="33">
        <v>9.5</v>
      </c>
      <c r="BV8" s="31">
        <f>BU8*250/BU28</f>
        <v>21.592872079279935</v>
      </c>
      <c r="BW8" s="17" t="s">
        <v>60</v>
      </c>
      <c r="BX8" s="33">
        <v>10.61</v>
      </c>
      <c r="BY8" s="31">
        <f>BX8*250/BX28</f>
        <v>24.334862385321102</v>
      </c>
      <c r="BZ8" s="17" t="s">
        <v>60</v>
      </c>
      <c r="CA8" s="33">
        <v>9.09</v>
      </c>
      <c r="CB8" s="31">
        <f>CA8*250/CA28</f>
        <v>22.679640718562872</v>
      </c>
      <c r="CC8" s="37" t="s">
        <v>60</v>
      </c>
      <c r="CD8" s="33">
        <v>8.790000000000001</v>
      </c>
      <c r="CE8" s="31">
        <f>CD8*250/CD28</f>
        <v>21.85697234931371</v>
      </c>
      <c r="CF8" s="37" t="s">
        <v>60</v>
      </c>
      <c r="CG8" s="30">
        <v>0</v>
      </c>
      <c r="CH8" s="31">
        <f>CG8*250/CG28</f>
        <v>0</v>
      </c>
      <c r="CI8" s="37" t="s">
        <v>60</v>
      </c>
      <c r="CJ8" s="30">
        <v>0</v>
      </c>
      <c r="CK8" s="31">
        <f>CJ8*250/CJ28</f>
        <v>0</v>
      </c>
      <c r="CL8" s="37" t="s">
        <v>60</v>
      </c>
      <c r="CM8" s="30"/>
      <c r="CN8" s="31">
        <f>CM8*250/CM28</f>
        <v>0</v>
      </c>
      <c r="CO8" s="37" t="s">
        <v>60</v>
      </c>
      <c r="CP8" s="30">
        <v>0</v>
      </c>
      <c r="CQ8" s="31">
        <f>CP8*250/CP28</f>
        <v>0</v>
      </c>
      <c r="CR8" s="37" t="s">
        <v>60</v>
      </c>
      <c r="CS8" s="30">
        <v>210</v>
      </c>
      <c r="CT8" s="31">
        <f>CS8*250/CS28</f>
        <v>52.5</v>
      </c>
      <c r="CU8" s="37" t="s">
        <v>60</v>
      </c>
      <c r="CV8" s="30"/>
      <c r="CW8" s="31">
        <f>CV8*250/CV28</f>
        <v>0</v>
      </c>
      <c r="CX8" s="17" t="s">
        <v>60</v>
      </c>
      <c r="CY8" s="33"/>
      <c r="CZ8" s="31">
        <f>CY8*250/CY28</f>
        <v>0</v>
      </c>
      <c r="DA8" s="37" t="s">
        <v>60</v>
      </c>
      <c r="DB8" s="34">
        <v>50</v>
      </c>
      <c r="DC8" s="31">
        <f>DB8*250/DB28</f>
        <v>12.5</v>
      </c>
      <c r="DD8" s="17" t="s">
        <v>60</v>
      </c>
      <c r="DE8" s="33">
        <v>9.91</v>
      </c>
      <c r="DF8" s="31">
        <f>DE8*250/DE28</f>
        <v>24.63703261734288</v>
      </c>
      <c r="DG8" s="17" t="s">
        <v>60</v>
      </c>
      <c r="DH8" s="33"/>
      <c r="DI8" s="31">
        <f>DH8*250/DH28</f>
        <v>0</v>
      </c>
      <c r="DJ8" s="17" t="s">
        <v>60</v>
      </c>
      <c r="DK8" s="33"/>
      <c r="DL8" s="31">
        <f>DK8*250/DK28</f>
        <v>0</v>
      </c>
      <c r="DM8" s="17" t="s">
        <v>60</v>
      </c>
      <c r="DN8" s="33"/>
      <c r="DO8" s="31">
        <f>DN8*250/DN28</f>
        <v>0</v>
      </c>
      <c r="DP8" s="17" t="s">
        <v>60</v>
      </c>
      <c r="DQ8" s="33"/>
      <c r="DR8" s="31">
        <f>DQ8*250/DQ28</f>
        <v>0</v>
      </c>
    </row>
    <row r="9" spans="1:122" ht="12.75">
      <c r="A9" s="3" t="e">
        <f>#REF!*#REF!</f>
        <v>#REF!</v>
      </c>
      <c r="B9" s="39" t="s">
        <v>61</v>
      </c>
      <c r="C9" s="17" t="s">
        <v>61</v>
      </c>
      <c r="D9" s="30">
        <v>130</v>
      </c>
      <c r="E9" s="31">
        <f>D9*100/D28</f>
        <v>20.634920634920636</v>
      </c>
      <c r="F9" s="17" t="s">
        <v>61</v>
      </c>
      <c r="G9" s="30">
        <v>25</v>
      </c>
      <c r="H9" s="31">
        <f>G9*250/G28</f>
        <v>25.510204081632654</v>
      </c>
      <c r="I9" s="17" t="s">
        <v>61</v>
      </c>
      <c r="J9" s="30"/>
      <c r="K9" s="31"/>
      <c r="L9" s="17" t="s">
        <v>61</v>
      </c>
      <c r="M9" s="30"/>
      <c r="N9" s="31"/>
      <c r="O9" s="17" t="s">
        <v>61</v>
      </c>
      <c r="P9" s="32"/>
      <c r="Q9" s="31"/>
      <c r="R9" s="17" t="s">
        <v>61</v>
      </c>
      <c r="S9" s="30"/>
      <c r="T9" s="31"/>
      <c r="U9" s="17" t="s">
        <v>61</v>
      </c>
      <c r="V9" s="30">
        <v>110</v>
      </c>
      <c r="W9" s="31">
        <f>V9*250/V28</f>
        <v>27.5827482447342</v>
      </c>
      <c r="X9" s="17" t="s">
        <v>61</v>
      </c>
      <c r="Y9" s="30">
        <v>270</v>
      </c>
      <c r="Z9" s="31">
        <f>Y9*250/Y28</f>
        <v>61.085972850678736</v>
      </c>
      <c r="AA9" s="17" t="s">
        <v>61</v>
      </c>
      <c r="AB9" s="33">
        <v>26</v>
      </c>
      <c r="AC9" s="31">
        <f>AB9*250/AB28</f>
        <v>65</v>
      </c>
      <c r="AD9" s="17" t="s">
        <v>61</v>
      </c>
      <c r="AE9" s="30">
        <v>100</v>
      </c>
      <c r="AF9" s="31">
        <f>AE9*250/AE28</f>
        <v>22.727272727272727</v>
      </c>
      <c r="AG9" s="17" t="s">
        <v>61</v>
      </c>
      <c r="AH9" s="30"/>
      <c r="AI9" s="31">
        <f>AH9*250/AH28</f>
        <v>0</v>
      </c>
      <c r="AJ9" s="17" t="s">
        <v>61</v>
      </c>
      <c r="AK9" s="33">
        <v>20.43</v>
      </c>
      <c r="AL9" s="31">
        <f>AK9*250/AK28</f>
        <v>52.352398523985244</v>
      </c>
      <c r="AM9" s="17" t="s">
        <v>61</v>
      </c>
      <c r="AN9" s="30">
        <v>34</v>
      </c>
      <c r="AO9" s="31">
        <f>AN9*250/AN28</f>
        <v>85</v>
      </c>
      <c r="AP9" s="17" t="s">
        <v>61</v>
      </c>
      <c r="AQ9" s="30">
        <v>23</v>
      </c>
      <c r="AR9" s="31">
        <f>AQ9*250/AQ28</f>
        <v>57.5</v>
      </c>
      <c r="AS9" s="17" t="s">
        <v>61</v>
      </c>
      <c r="AT9" s="30">
        <v>26</v>
      </c>
      <c r="AU9" s="31">
        <f>AT9*250/AT28</f>
        <v>65</v>
      </c>
      <c r="AV9" s="17" t="s">
        <v>61</v>
      </c>
      <c r="AW9" s="30">
        <v>20</v>
      </c>
      <c r="AX9" s="31">
        <f>AW9*250/AW28</f>
        <v>50</v>
      </c>
      <c r="AY9" s="17" t="s">
        <v>61</v>
      </c>
      <c r="AZ9" s="30">
        <v>30</v>
      </c>
      <c r="BA9" s="31">
        <f>AZ9*250/AZ28</f>
        <v>75</v>
      </c>
      <c r="BB9" s="17" t="s">
        <v>61</v>
      </c>
      <c r="BC9" s="30">
        <v>25</v>
      </c>
      <c r="BD9" s="31">
        <f>BC9*250/BC28</f>
        <v>65.10416666666667</v>
      </c>
      <c r="BE9" s="17" t="s">
        <v>61</v>
      </c>
      <c r="BF9" s="30">
        <v>330</v>
      </c>
      <c r="BG9" s="31">
        <f>BF9*250/BF28</f>
        <v>73.66071428571429</v>
      </c>
      <c r="BH9" s="17" t="s">
        <v>61</v>
      </c>
      <c r="BI9" s="30">
        <v>300</v>
      </c>
      <c r="BJ9" s="31">
        <f>BI9*250/BI28</f>
        <v>73.52941176470588</v>
      </c>
      <c r="BK9" s="17" t="s">
        <v>61</v>
      </c>
      <c r="BL9" s="30">
        <v>150</v>
      </c>
      <c r="BM9" s="31">
        <f>BL9*250/BL28</f>
        <v>36.76470588235294</v>
      </c>
      <c r="BN9" s="17" t="s">
        <v>61</v>
      </c>
      <c r="BO9" s="30">
        <v>20</v>
      </c>
      <c r="BP9" s="31">
        <f>BO9*250/BO28</f>
        <v>44.642857142857146</v>
      </c>
      <c r="BQ9" s="17" t="s">
        <v>61</v>
      </c>
      <c r="BR9" s="30">
        <v>10</v>
      </c>
      <c r="BS9" s="31">
        <f>BR9*250/BR28</f>
        <v>22.321428571428573</v>
      </c>
      <c r="BT9" s="17" t="s">
        <v>61</v>
      </c>
      <c r="BU9" s="32">
        <v>15.7</v>
      </c>
      <c r="BV9" s="31">
        <f>BU9*250/BU28</f>
        <v>35.68506227838895</v>
      </c>
      <c r="BW9" s="17" t="s">
        <v>61</v>
      </c>
      <c r="BX9" s="32">
        <v>8</v>
      </c>
      <c r="BY9" s="31">
        <f>BX9*250/BX28</f>
        <v>18.34862385321101</v>
      </c>
      <c r="BZ9" s="17" t="s">
        <v>61</v>
      </c>
      <c r="CA9" s="33">
        <v>36.28</v>
      </c>
      <c r="CB9" s="31">
        <f>CA9*250/CA28</f>
        <v>90.51896207584831</v>
      </c>
      <c r="CC9" s="17" t="s">
        <v>61</v>
      </c>
      <c r="CD9" s="33">
        <v>37.59</v>
      </c>
      <c r="CE9" s="31">
        <f>CD9*250/CD28</f>
        <v>93.4702605927989</v>
      </c>
      <c r="CF9" s="17" t="s">
        <v>61</v>
      </c>
      <c r="CG9" s="30">
        <v>27</v>
      </c>
      <c r="CH9" s="31">
        <f>CG9*250/CG28</f>
        <v>73.3695652173913</v>
      </c>
      <c r="CI9" s="17" t="s">
        <v>61</v>
      </c>
      <c r="CJ9" s="30">
        <v>64</v>
      </c>
      <c r="CK9" s="31">
        <f>CJ9*250/CJ28</f>
        <v>60.150375939849624</v>
      </c>
      <c r="CL9" s="17" t="s">
        <v>61</v>
      </c>
      <c r="CM9" s="30">
        <v>0</v>
      </c>
      <c r="CN9" s="31">
        <f>CM9*250/CM28</f>
        <v>0</v>
      </c>
      <c r="CO9" s="17" t="s">
        <v>61</v>
      </c>
      <c r="CP9" s="30">
        <v>25</v>
      </c>
      <c r="CQ9" s="31">
        <f>CP9*250/CP28</f>
        <v>25.510204081632654</v>
      </c>
      <c r="CR9" s="17" t="s">
        <v>61</v>
      </c>
      <c r="CS9" s="30">
        <v>70</v>
      </c>
      <c r="CT9" s="31">
        <f>CS9*250/CS28</f>
        <v>17.5</v>
      </c>
      <c r="CU9" s="17" t="s">
        <v>61</v>
      </c>
      <c r="CV9" s="30">
        <v>320</v>
      </c>
      <c r="CW9" s="31">
        <f>CV9*250/CV28</f>
        <v>75.47169811320755</v>
      </c>
      <c r="CX9" s="17" t="s">
        <v>61</v>
      </c>
      <c r="CY9" s="33">
        <v>20.93</v>
      </c>
      <c r="CZ9" s="31">
        <f>CY9*250/CY28</f>
        <v>52.06467661691542</v>
      </c>
      <c r="DA9" s="17" t="s">
        <v>61</v>
      </c>
      <c r="DB9" s="34">
        <v>290</v>
      </c>
      <c r="DC9" s="31">
        <f>DB9*250/DB28</f>
        <v>72.5</v>
      </c>
      <c r="DD9" s="17" t="s">
        <v>61</v>
      </c>
      <c r="DE9" s="33">
        <v>29.64</v>
      </c>
      <c r="DF9" s="31">
        <f>DE9*250/DE28</f>
        <v>73.68735083532219</v>
      </c>
      <c r="DG9" s="17" t="s">
        <v>61</v>
      </c>
      <c r="DH9" s="33">
        <v>34.71</v>
      </c>
      <c r="DI9" s="31">
        <f>DH9*250/DH28</f>
        <v>86.76632336766325</v>
      </c>
      <c r="DJ9" s="17" t="s">
        <v>61</v>
      </c>
      <c r="DK9" s="33">
        <v>29.97</v>
      </c>
      <c r="DL9" s="31">
        <f>DK9*250/DK28</f>
        <v>74.85014985014985</v>
      </c>
      <c r="DM9" s="17" t="s">
        <v>61</v>
      </c>
      <c r="DN9" s="33">
        <v>27.34</v>
      </c>
      <c r="DO9" s="31">
        <f>DN9*250/DN28</f>
        <v>68.34316568343166</v>
      </c>
      <c r="DP9" s="17" t="s">
        <v>61</v>
      </c>
      <c r="DQ9" s="33">
        <v>16.76</v>
      </c>
      <c r="DR9" s="31">
        <f>DQ9*250/DQ28</f>
        <v>41.72475602469627</v>
      </c>
    </row>
    <row r="10" spans="1:122" ht="12.75">
      <c r="A10" s="3" t="e">
        <f>#REF!*#REF!</f>
        <v>#REF!</v>
      </c>
      <c r="B10" s="40" t="s">
        <v>62</v>
      </c>
      <c r="C10" s="37" t="s">
        <v>62</v>
      </c>
      <c r="D10" s="30"/>
      <c r="E10" s="31">
        <f>D10*100/D28</f>
        <v>0</v>
      </c>
      <c r="F10" s="37" t="s">
        <v>62</v>
      </c>
      <c r="G10" s="30">
        <v>0</v>
      </c>
      <c r="H10" s="31">
        <f>G10*250/G28</f>
        <v>0</v>
      </c>
      <c r="I10" s="37" t="s">
        <v>62</v>
      </c>
      <c r="J10" s="30"/>
      <c r="K10" s="36"/>
      <c r="L10" s="37" t="s">
        <v>62</v>
      </c>
      <c r="M10" s="30"/>
      <c r="N10" s="31"/>
      <c r="O10" s="37" t="s">
        <v>62</v>
      </c>
      <c r="P10" s="33"/>
      <c r="Q10" s="31"/>
      <c r="R10" s="37" t="s">
        <v>62</v>
      </c>
      <c r="S10" s="30"/>
      <c r="T10" s="31"/>
      <c r="U10" s="37" t="s">
        <v>62</v>
      </c>
      <c r="V10" s="30"/>
      <c r="W10" s="31">
        <f>V10*250/V28</f>
        <v>0</v>
      </c>
      <c r="X10" s="37" t="s">
        <v>62</v>
      </c>
      <c r="Y10" s="30"/>
      <c r="Z10" s="31">
        <f>Y10*250/Y28</f>
        <v>0</v>
      </c>
      <c r="AA10" s="37" t="s">
        <v>62</v>
      </c>
      <c r="AB10" s="33"/>
      <c r="AC10" s="31">
        <f>AB10*250/AB28</f>
        <v>0</v>
      </c>
      <c r="AD10" s="37" t="s">
        <v>62</v>
      </c>
      <c r="AE10" s="30"/>
      <c r="AF10" s="31">
        <f>AE10*250/AE28</f>
        <v>0</v>
      </c>
      <c r="AG10" s="37" t="s">
        <v>62</v>
      </c>
      <c r="AH10" s="30"/>
      <c r="AI10" s="31">
        <f>AH10*250/AH28</f>
        <v>0</v>
      </c>
      <c r="AJ10" s="37" t="s">
        <v>62</v>
      </c>
      <c r="AK10" s="33"/>
      <c r="AL10" s="31">
        <f>AK10*250/AK28</f>
        <v>0</v>
      </c>
      <c r="AM10" s="37" t="s">
        <v>62</v>
      </c>
      <c r="AN10" s="30"/>
      <c r="AO10" s="31">
        <f>AN10*250/AN28</f>
        <v>0</v>
      </c>
      <c r="AP10" s="17" t="s">
        <v>62</v>
      </c>
      <c r="AQ10" s="30"/>
      <c r="AR10" s="31">
        <f>AQ10*250/AQ28</f>
        <v>0</v>
      </c>
      <c r="AS10" s="37" t="s">
        <v>62</v>
      </c>
      <c r="AT10" s="30"/>
      <c r="AU10" s="31">
        <f>AT10*250/AT28</f>
        <v>0</v>
      </c>
      <c r="AV10" s="37" t="s">
        <v>62</v>
      </c>
      <c r="AW10" s="30"/>
      <c r="AX10" s="31">
        <f>AW10*250/AW28</f>
        <v>0</v>
      </c>
      <c r="AY10" s="37" t="s">
        <v>62</v>
      </c>
      <c r="AZ10" s="30"/>
      <c r="BA10" s="31">
        <f>AZ10*250/AZ28</f>
        <v>0</v>
      </c>
      <c r="BB10" s="37" t="s">
        <v>62</v>
      </c>
      <c r="BC10" s="30"/>
      <c r="BD10" s="31">
        <f>BC10*250/BC28</f>
        <v>0</v>
      </c>
      <c r="BE10" s="37" t="s">
        <v>62</v>
      </c>
      <c r="BF10" s="30"/>
      <c r="BG10" s="31">
        <f>BF10*250/BF28</f>
        <v>0</v>
      </c>
      <c r="BH10" s="37" t="s">
        <v>62</v>
      </c>
      <c r="BI10" s="30"/>
      <c r="BJ10" s="31">
        <f>BI10*250/BI28</f>
        <v>0</v>
      </c>
      <c r="BK10" s="37" t="s">
        <v>62</v>
      </c>
      <c r="BL10" s="30"/>
      <c r="BM10" s="31">
        <f>BL10*250/BL28</f>
        <v>0</v>
      </c>
      <c r="BN10" s="37" t="s">
        <v>62</v>
      </c>
      <c r="BO10" s="30"/>
      <c r="BP10" s="31">
        <f>BO10*250/BO28</f>
        <v>0</v>
      </c>
      <c r="BQ10" s="37" t="s">
        <v>62</v>
      </c>
      <c r="BR10" s="30"/>
      <c r="BS10" s="31">
        <f>BR10*250/BR28</f>
        <v>0</v>
      </c>
      <c r="BT10" s="17" t="s">
        <v>62</v>
      </c>
      <c r="BU10" s="33"/>
      <c r="BV10" s="31">
        <f>BU10*250/BU28</f>
        <v>0</v>
      </c>
      <c r="BW10" s="17" t="s">
        <v>62</v>
      </c>
      <c r="BX10" s="33"/>
      <c r="BY10" s="31">
        <f>BX10*250/BX28</f>
        <v>0</v>
      </c>
      <c r="BZ10" s="17" t="s">
        <v>62</v>
      </c>
      <c r="CA10" s="33"/>
      <c r="CB10" s="31">
        <f>CA10*250/CA28</f>
        <v>0</v>
      </c>
      <c r="CC10" s="37" t="s">
        <v>62</v>
      </c>
      <c r="CD10" s="33"/>
      <c r="CE10" s="31">
        <f>CD10*250/CD28</f>
        <v>0</v>
      </c>
      <c r="CF10" s="37" t="s">
        <v>62</v>
      </c>
      <c r="CG10" s="30"/>
      <c r="CH10" s="31">
        <f>CG10*250/CG28</f>
        <v>0</v>
      </c>
      <c r="CI10" s="37" t="s">
        <v>62</v>
      </c>
      <c r="CJ10" s="30"/>
      <c r="CK10" s="31">
        <f>CJ10*250/CJ28</f>
        <v>0</v>
      </c>
      <c r="CL10" s="37" t="s">
        <v>62</v>
      </c>
      <c r="CM10" s="30"/>
      <c r="CN10" s="31">
        <f>CM10*250/CM28</f>
        <v>0</v>
      </c>
      <c r="CO10" s="37" t="s">
        <v>62</v>
      </c>
      <c r="CP10" s="30">
        <v>0</v>
      </c>
      <c r="CQ10" s="31">
        <f>CP10*250/CP28</f>
        <v>0</v>
      </c>
      <c r="CR10" s="37" t="s">
        <v>62</v>
      </c>
      <c r="CS10" s="30"/>
      <c r="CT10" s="31">
        <f>CS10*250/CS28</f>
        <v>0</v>
      </c>
      <c r="CU10" s="37" t="s">
        <v>62</v>
      </c>
      <c r="CV10" s="30"/>
      <c r="CW10" s="31">
        <f>CV10*250/CV28</f>
        <v>0</v>
      </c>
      <c r="CX10" s="17" t="s">
        <v>62</v>
      </c>
      <c r="CY10" s="33"/>
      <c r="CZ10" s="31">
        <f>CY10*250/CY28</f>
        <v>0</v>
      </c>
      <c r="DA10" s="37" t="s">
        <v>62</v>
      </c>
      <c r="DB10" s="34"/>
      <c r="DC10" s="31">
        <f>DB10*250/DB28</f>
        <v>0</v>
      </c>
      <c r="DD10" s="17" t="s">
        <v>62</v>
      </c>
      <c r="DE10" s="33"/>
      <c r="DF10" s="31">
        <f>DE10*250/DE28</f>
        <v>0</v>
      </c>
      <c r="DG10" s="17" t="s">
        <v>62</v>
      </c>
      <c r="DH10" s="33"/>
      <c r="DI10" s="31">
        <f>DH10*250/DH28</f>
        <v>0</v>
      </c>
      <c r="DJ10" s="17" t="s">
        <v>62</v>
      </c>
      <c r="DK10" s="33"/>
      <c r="DL10" s="31">
        <f>DK10*250/DK28</f>
        <v>0</v>
      </c>
      <c r="DM10" s="17" t="s">
        <v>62</v>
      </c>
      <c r="DN10" s="33"/>
      <c r="DO10" s="31">
        <f>DN10*250/DN28</f>
        <v>0</v>
      </c>
      <c r="DP10" s="17" t="s">
        <v>62</v>
      </c>
      <c r="DQ10" s="33"/>
      <c r="DR10" s="31">
        <f>DQ10*250/DQ28</f>
        <v>0</v>
      </c>
    </row>
    <row r="11" spans="1:122" ht="12.75">
      <c r="A11" s="3" t="e">
        <f>#REF!*#REF!</f>
        <v>#REF!</v>
      </c>
      <c r="B11" s="40" t="s">
        <v>63</v>
      </c>
      <c r="C11" s="37" t="s">
        <v>64</v>
      </c>
      <c r="D11" s="30"/>
      <c r="E11" s="31">
        <f>D11*100/D28</f>
        <v>0</v>
      </c>
      <c r="F11" s="37" t="s">
        <v>64</v>
      </c>
      <c r="G11" s="30">
        <v>0</v>
      </c>
      <c r="H11" s="31">
        <f>G11*250/G28</f>
        <v>0</v>
      </c>
      <c r="I11" s="37" t="s">
        <v>64</v>
      </c>
      <c r="J11" s="30"/>
      <c r="K11" s="36"/>
      <c r="L11" s="37" t="s">
        <v>64</v>
      </c>
      <c r="M11" s="30"/>
      <c r="N11" s="31"/>
      <c r="O11" s="37" t="s">
        <v>64</v>
      </c>
      <c r="P11" s="33"/>
      <c r="Q11" s="31"/>
      <c r="R11" s="37" t="s">
        <v>64</v>
      </c>
      <c r="S11" s="30"/>
      <c r="T11" s="31"/>
      <c r="U11" s="37" t="s">
        <v>64</v>
      </c>
      <c r="V11" s="30"/>
      <c r="W11" s="31">
        <f>V11*250/V28</f>
        <v>0</v>
      </c>
      <c r="X11" s="37" t="s">
        <v>64</v>
      </c>
      <c r="Y11" s="30"/>
      <c r="Z11" s="31">
        <f>Y11*250/Y28</f>
        <v>0</v>
      </c>
      <c r="AA11" s="37" t="s">
        <v>64</v>
      </c>
      <c r="AB11" s="33">
        <v>3.8</v>
      </c>
      <c r="AC11" s="31">
        <f>AB11*250/AB28</f>
        <v>9.5</v>
      </c>
      <c r="AD11" s="37" t="s">
        <v>64</v>
      </c>
      <c r="AE11" s="30">
        <v>100</v>
      </c>
      <c r="AF11" s="31">
        <f>AE11*250/AE28</f>
        <v>22.727272727272727</v>
      </c>
      <c r="AG11" s="37" t="s">
        <v>64</v>
      </c>
      <c r="AH11" s="30">
        <v>17</v>
      </c>
      <c r="AI11" s="31">
        <f>AH11*250/AH28</f>
        <v>42.5</v>
      </c>
      <c r="AJ11" s="37" t="s">
        <v>64</v>
      </c>
      <c r="AK11" s="33">
        <v>33.04</v>
      </c>
      <c r="AL11" s="31">
        <f>AK11*250/AK28</f>
        <v>84.66584665846659</v>
      </c>
      <c r="AM11" s="37" t="s">
        <v>64</v>
      </c>
      <c r="AN11" s="30">
        <v>10</v>
      </c>
      <c r="AO11" s="31">
        <f>AN11*250/AN28</f>
        <v>25</v>
      </c>
      <c r="AP11" s="17" t="s">
        <v>64</v>
      </c>
      <c r="AQ11" s="30">
        <v>15</v>
      </c>
      <c r="AR11" s="31">
        <f>AQ11*250/AQ28</f>
        <v>37.5</v>
      </c>
      <c r="AS11" s="37" t="s">
        <v>64</v>
      </c>
      <c r="AT11" s="30">
        <v>8</v>
      </c>
      <c r="AU11" s="31">
        <f>AT11*250/AT28</f>
        <v>20</v>
      </c>
      <c r="AV11" s="37" t="s">
        <v>64</v>
      </c>
      <c r="AW11" s="30">
        <v>13</v>
      </c>
      <c r="AX11" s="31">
        <f>AW11*250/AW28</f>
        <v>32.5</v>
      </c>
      <c r="AY11" s="37" t="s">
        <v>64</v>
      </c>
      <c r="AZ11" s="30">
        <v>20</v>
      </c>
      <c r="BA11" s="31">
        <f>AZ11*250/AZ28</f>
        <v>50</v>
      </c>
      <c r="BB11" s="37" t="s">
        <v>64</v>
      </c>
      <c r="BC11" s="30">
        <v>17</v>
      </c>
      <c r="BD11" s="31">
        <f>BC11*250/BC28</f>
        <v>44.270833333333336</v>
      </c>
      <c r="BE11" s="37" t="s">
        <v>64</v>
      </c>
      <c r="BF11" s="30">
        <v>90</v>
      </c>
      <c r="BG11" s="31">
        <f>BF11*250/BF28</f>
        <v>20.089285714285715</v>
      </c>
      <c r="BH11" s="37" t="s">
        <v>64</v>
      </c>
      <c r="BI11" s="30">
        <v>20</v>
      </c>
      <c r="BJ11" s="31">
        <f>BI11*250/BI28</f>
        <v>4.901960784313726</v>
      </c>
      <c r="BK11" s="37" t="s">
        <v>64</v>
      </c>
      <c r="BL11" s="30"/>
      <c r="BM11" s="31">
        <f>BL11*250/BL28</f>
        <v>0</v>
      </c>
      <c r="BN11" s="37" t="s">
        <v>64</v>
      </c>
      <c r="BO11" s="30">
        <v>0</v>
      </c>
      <c r="BP11" s="31">
        <f>BO11*250/BO28</f>
        <v>0</v>
      </c>
      <c r="BQ11" s="37" t="s">
        <v>64</v>
      </c>
      <c r="BR11" s="30">
        <v>20</v>
      </c>
      <c r="BS11" s="31">
        <f>BR11*250/BR28</f>
        <v>44.642857142857146</v>
      </c>
      <c r="BT11" s="17" t="s">
        <v>64</v>
      </c>
      <c r="BU11" s="33"/>
      <c r="BV11" s="31">
        <f>BU11*250/BU28</f>
        <v>0</v>
      </c>
      <c r="BW11" s="17" t="s">
        <v>64</v>
      </c>
      <c r="BX11" s="33"/>
      <c r="BY11" s="31">
        <f>BX11*250/BX28</f>
        <v>0</v>
      </c>
      <c r="BZ11" s="17" t="s">
        <v>64</v>
      </c>
      <c r="CA11" s="33">
        <v>20.13</v>
      </c>
      <c r="CB11" s="31">
        <f>CA11*250/CA28</f>
        <v>50.22455089820359</v>
      </c>
      <c r="CC11" s="37" t="s">
        <v>64</v>
      </c>
      <c r="CD11" s="33">
        <v>15.67</v>
      </c>
      <c r="CE11" s="31">
        <f>CD11*250/CD28</f>
        <v>38.964591207479614</v>
      </c>
      <c r="CF11" s="37" t="s">
        <v>64</v>
      </c>
      <c r="CG11" s="30">
        <v>10</v>
      </c>
      <c r="CH11" s="31">
        <f>CG11*250/CG28</f>
        <v>27.17391304347826</v>
      </c>
      <c r="CI11" s="37" t="s">
        <v>64</v>
      </c>
      <c r="CJ11" s="30"/>
      <c r="CK11" s="31">
        <f>CJ11*250/CJ28</f>
        <v>0</v>
      </c>
      <c r="CL11" s="37" t="s">
        <v>64</v>
      </c>
      <c r="CM11" s="30"/>
      <c r="CN11" s="31">
        <f>CM11*250/CM28</f>
        <v>0</v>
      </c>
      <c r="CO11" s="37" t="s">
        <v>64</v>
      </c>
      <c r="CP11" s="30">
        <v>0</v>
      </c>
      <c r="CQ11" s="31">
        <f>CP11*250/CP28</f>
        <v>0</v>
      </c>
      <c r="CR11" s="37" t="s">
        <v>64</v>
      </c>
      <c r="CS11" s="30"/>
      <c r="CT11" s="31">
        <f>CS11*250/CS28</f>
        <v>0</v>
      </c>
      <c r="CU11" s="37" t="s">
        <v>64</v>
      </c>
      <c r="CV11" s="30">
        <v>70</v>
      </c>
      <c r="CW11" s="31">
        <f>CV11*250/CV28</f>
        <v>16.50943396226415</v>
      </c>
      <c r="CX11" s="17" t="s">
        <v>64</v>
      </c>
      <c r="CY11" s="33">
        <v>9.23</v>
      </c>
      <c r="CZ11" s="31">
        <f>CY11*250/CY28</f>
        <v>22.960199004975124</v>
      </c>
      <c r="DA11" s="37" t="s">
        <v>64</v>
      </c>
      <c r="DB11" s="34"/>
      <c r="DC11" s="31">
        <f>DB11*250/DB28</f>
        <v>0</v>
      </c>
      <c r="DD11" s="17" t="s">
        <v>64</v>
      </c>
      <c r="DE11" s="33">
        <v>33.56</v>
      </c>
      <c r="DF11" s="31">
        <f>DE11*250/DE28</f>
        <v>83.43277645186953</v>
      </c>
      <c r="DG11" s="17" t="s">
        <v>64</v>
      </c>
      <c r="DH11" s="33">
        <v>35.39</v>
      </c>
      <c r="DI11" s="31">
        <f>DH11*250/DH28</f>
        <v>88.46615338466154</v>
      </c>
      <c r="DJ11" s="17" t="s">
        <v>64</v>
      </c>
      <c r="DK11" s="33">
        <v>41.46</v>
      </c>
      <c r="DL11" s="31">
        <f>DK11*250/DK28</f>
        <v>103.54645354645353</v>
      </c>
      <c r="DM11" s="17" t="s">
        <v>64</v>
      </c>
      <c r="DN11" s="33">
        <v>41.23</v>
      </c>
      <c r="DO11" s="31">
        <f>DN11*250/DN28</f>
        <v>103.06469353064695</v>
      </c>
      <c r="DP11" s="17" t="s">
        <v>64</v>
      </c>
      <c r="DQ11" s="33">
        <v>54.17</v>
      </c>
      <c r="DR11" s="31">
        <f>DQ11*250/DQ28</f>
        <v>134.85859390559648</v>
      </c>
    </row>
    <row r="12" spans="1:126" ht="12.75">
      <c r="A12" s="3" t="e">
        <f>#REF!*#REF!</f>
        <v>#REF!</v>
      </c>
      <c r="B12" s="40" t="s">
        <v>65</v>
      </c>
      <c r="C12" s="37" t="s">
        <v>66</v>
      </c>
      <c r="D12" s="30"/>
      <c r="E12" s="31">
        <f>D12*100/D28</f>
        <v>0</v>
      </c>
      <c r="F12" s="37" t="s">
        <v>66</v>
      </c>
      <c r="G12" s="30"/>
      <c r="H12" s="31">
        <f>G12*250/G28</f>
        <v>0</v>
      </c>
      <c r="I12" s="37" t="s">
        <v>66</v>
      </c>
      <c r="J12" s="30"/>
      <c r="K12" s="36"/>
      <c r="L12" s="37" t="s">
        <v>66</v>
      </c>
      <c r="M12" s="30"/>
      <c r="N12" s="38"/>
      <c r="O12" s="37" t="s">
        <v>66</v>
      </c>
      <c r="P12" s="33"/>
      <c r="Q12" s="31"/>
      <c r="R12" s="37" t="s">
        <v>66</v>
      </c>
      <c r="S12" s="30"/>
      <c r="T12" s="31"/>
      <c r="U12" s="37" t="s">
        <v>66</v>
      </c>
      <c r="V12" s="30"/>
      <c r="W12" s="31">
        <f>V12*250/V28</f>
        <v>0</v>
      </c>
      <c r="X12" s="37" t="s">
        <v>66</v>
      </c>
      <c r="Y12" s="30"/>
      <c r="Z12" s="31">
        <f>Y12*250/Y28</f>
        <v>0</v>
      </c>
      <c r="AA12" s="37" t="s">
        <v>66</v>
      </c>
      <c r="AB12" s="33"/>
      <c r="AC12" s="31">
        <f>AB12*250/AB28</f>
        <v>0</v>
      </c>
      <c r="AD12" s="37" t="s">
        <v>66</v>
      </c>
      <c r="AE12" s="30"/>
      <c r="AF12" s="38"/>
      <c r="AG12" s="37" t="s">
        <v>66</v>
      </c>
      <c r="AH12" s="30">
        <v>0</v>
      </c>
      <c r="AI12" s="31">
        <f>AH12*250/AH28</f>
        <v>0</v>
      </c>
      <c r="AJ12" s="37" t="s">
        <v>66</v>
      </c>
      <c r="AK12" s="33"/>
      <c r="AL12" s="31">
        <f>AK12*250/AK28</f>
        <v>0</v>
      </c>
      <c r="AM12" s="37" t="s">
        <v>66</v>
      </c>
      <c r="AN12" s="30">
        <v>0</v>
      </c>
      <c r="AO12" s="31">
        <f>AN12*250/AN28</f>
        <v>0</v>
      </c>
      <c r="AP12" s="17" t="s">
        <v>66</v>
      </c>
      <c r="AQ12" s="30">
        <v>0</v>
      </c>
      <c r="AR12" s="31">
        <f>AQ12*250/AQ28</f>
        <v>0</v>
      </c>
      <c r="AS12" s="37" t="s">
        <v>66</v>
      </c>
      <c r="AT12" s="30">
        <v>0</v>
      </c>
      <c r="AU12" s="31">
        <f>AT12*250/AT28</f>
        <v>0</v>
      </c>
      <c r="AV12" s="37" t="s">
        <v>66</v>
      </c>
      <c r="AW12" s="30">
        <v>0</v>
      </c>
      <c r="AX12" s="31">
        <f>AW12*250/AW28</f>
        <v>0</v>
      </c>
      <c r="AY12" s="37" t="s">
        <v>66</v>
      </c>
      <c r="AZ12" s="30">
        <v>0</v>
      </c>
      <c r="BA12" s="31">
        <f>AZ12*250/AZ28</f>
        <v>0</v>
      </c>
      <c r="BB12" s="37" t="s">
        <v>66</v>
      </c>
      <c r="BC12" s="30"/>
      <c r="BD12" s="31">
        <f>BC12*250/BC28</f>
        <v>0</v>
      </c>
      <c r="BE12" s="37" t="s">
        <v>66</v>
      </c>
      <c r="BF12" s="30"/>
      <c r="BG12" s="38"/>
      <c r="BH12" s="37" t="s">
        <v>66</v>
      </c>
      <c r="BI12" s="30"/>
      <c r="BJ12" s="38"/>
      <c r="BK12" s="37" t="s">
        <v>66</v>
      </c>
      <c r="BL12" s="30"/>
      <c r="BM12" s="31">
        <f>BL12*250/BL28</f>
        <v>0</v>
      </c>
      <c r="BN12" s="37" t="s">
        <v>66</v>
      </c>
      <c r="BO12" s="30">
        <v>0</v>
      </c>
      <c r="BP12" s="31">
        <f>BO12*250/BO28</f>
        <v>0</v>
      </c>
      <c r="BQ12" s="37" t="s">
        <v>66</v>
      </c>
      <c r="BR12" s="30">
        <v>0</v>
      </c>
      <c r="BS12" s="31">
        <f>BR12*250/BR28</f>
        <v>0</v>
      </c>
      <c r="BT12" s="17" t="s">
        <v>66</v>
      </c>
      <c r="BU12" s="33"/>
      <c r="BV12" s="31">
        <f>BU12*250/BU28</f>
        <v>0</v>
      </c>
      <c r="BW12" s="17" t="s">
        <v>66</v>
      </c>
      <c r="BX12" s="33"/>
      <c r="BY12" s="31">
        <f>BX12*250/BX28</f>
        <v>0</v>
      </c>
      <c r="BZ12" s="17" t="s">
        <v>66</v>
      </c>
      <c r="CA12" s="33"/>
      <c r="CB12" s="31">
        <f>CA12*250/CA28</f>
        <v>0</v>
      </c>
      <c r="CC12" s="37" t="s">
        <v>66</v>
      </c>
      <c r="CD12" s="33"/>
      <c r="CE12" s="31">
        <f>CD12*250/CD28</f>
        <v>0</v>
      </c>
      <c r="CF12" s="37" t="s">
        <v>66</v>
      </c>
      <c r="CG12" s="30"/>
      <c r="CH12" s="31">
        <f>CG12*250/CG28</f>
        <v>0</v>
      </c>
      <c r="CI12" s="37" t="s">
        <v>66</v>
      </c>
      <c r="CJ12" s="30"/>
      <c r="CK12" s="31">
        <f>CJ12*250/CJ28</f>
        <v>0</v>
      </c>
      <c r="CL12" s="37" t="s">
        <v>66</v>
      </c>
      <c r="CM12" s="30"/>
      <c r="CN12" s="31">
        <f>CM12*250/CM28</f>
        <v>0</v>
      </c>
      <c r="CO12" s="37" t="s">
        <v>66</v>
      </c>
      <c r="CP12" s="30"/>
      <c r="CQ12" s="31">
        <f>CP12*250/CP28</f>
        <v>0</v>
      </c>
      <c r="CR12" s="37" t="s">
        <v>66</v>
      </c>
      <c r="CS12" s="30">
        <v>260</v>
      </c>
      <c r="CT12" s="31">
        <f>CS12*250/CS28</f>
        <v>65</v>
      </c>
      <c r="CU12" s="37" t="s">
        <v>66</v>
      </c>
      <c r="CV12" s="30"/>
      <c r="CW12" s="38"/>
      <c r="CX12" s="17" t="s">
        <v>66</v>
      </c>
      <c r="CY12" s="33"/>
      <c r="CZ12" s="31">
        <f>CY12*250/CY28</f>
        <v>0</v>
      </c>
      <c r="DA12" s="37" t="s">
        <v>66</v>
      </c>
      <c r="DB12" s="34"/>
      <c r="DC12" s="31">
        <f>DB12*250/DB28</f>
        <v>0</v>
      </c>
      <c r="DD12" s="17" t="s">
        <v>66</v>
      </c>
      <c r="DE12" s="33"/>
      <c r="DF12" s="31">
        <f>DE12*250/DE28</f>
        <v>0</v>
      </c>
      <c r="DG12" s="17" t="s">
        <v>66</v>
      </c>
      <c r="DH12" s="33"/>
      <c r="DI12" s="31">
        <f>DH12*250/DH28</f>
        <v>0</v>
      </c>
      <c r="DJ12" s="17" t="s">
        <v>66</v>
      </c>
      <c r="DK12" s="33"/>
      <c r="DL12" s="31">
        <f>DK12*250/DK28</f>
        <v>0</v>
      </c>
      <c r="DM12" s="17" t="s">
        <v>66</v>
      </c>
      <c r="DN12" s="33"/>
      <c r="DO12" s="31">
        <f>DN12*250/DN28</f>
        <v>0</v>
      </c>
      <c r="DP12" s="17" t="s">
        <v>66</v>
      </c>
      <c r="DQ12" s="33"/>
      <c r="DR12" s="31">
        <f>DQ12*250/DQ28</f>
        <v>0</v>
      </c>
      <c r="DV12" t="s">
        <v>67</v>
      </c>
    </row>
    <row r="13" spans="1:122" ht="12.75">
      <c r="A13" s="3" t="e">
        <f>#REF!*#REF!</f>
        <v>#REF!</v>
      </c>
      <c r="B13" s="40" t="s">
        <v>68</v>
      </c>
      <c r="C13" s="17" t="s">
        <v>68</v>
      </c>
      <c r="D13" s="30"/>
      <c r="E13" s="31">
        <f>D13*100/D28</f>
        <v>0</v>
      </c>
      <c r="F13" s="17" t="s">
        <v>68</v>
      </c>
      <c r="G13" s="30">
        <v>0</v>
      </c>
      <c r="H13" s="31">
        <f>G13*250/G28</f>
        <v>0</v>
      </c>
      <c r="I13" s="17" t="s">
        <v>68</v>
      </c>
      <c r="J13" s="30"/>
      <c r="K13" s="31"/>
      <c r="L13" s="17" t="s">
        <v>68</v>
      </c>
      <c r="M13" s="30"/>
      <c r="N13" s="31"/>
      <c r="O13" s="17" t="s">
        <v>68</v>
      </c>
      <c r="P13" s="33"/>
      <c r="Q13" s="31"/>
      <c r="R13" s="17" t="s">
        <v>68</v>
      </c>
      <c r="S13" s="30"/>
      <c r="T13" s="31"/>
      <c r="U13" s="17" t="s">
        <v>68</v>
      </c>
      <c r="V13" s="30"/>
      <c r="W13" s="31">
        <f>V13*250/V28</f>
        <v>0</v>
      </c>
      <c r="X13" s="17" t="s">
        <v>68</v>
      </c>
      <c r="Y13" s="30">
        <v>50</v>
      </c>
      <c r="Z13" s="31">
        <f>Y13*250/Y28</f>
        <v>11.312217194570136</v>
      </c>
      <c r="AA13" s="17" t="s">
        <v>68</v>
      </c>
      <c r="AB13" s="33"/>
      <c r="AC13" s="31">
        <f>AB13*250/AB28</f>
        <v>0</v>
      </c>
      <c r="AD13" s="17" t="s">
        <v>68</v>
      </c>
      <c r="AE13" s="30"/>
      <c r="AF13" s="31">
        <f>AE13*250/AE28</f>
        <v>0</v>
      </c>
      <c r="AG13" s="17" t="s">
        <v>68</v>
      </c>
      <c r="AH13" s="30"/>
      <c r="AI13" s="31">
        <f>AH13*250/AH28</f>
        <v>0</v>
      </c>
      <c r="AJ13" s="17" t="s">
        <v>68</v>
      </c>
      <c r="AK13" s="33"/>
      <c r="AL13" s="31">
        <f>AK13*250/AK28</f>
        <v>0</v>
      </c>
      <c r="AM13" s="17" t="s">
        <v>68</v>
      </c>
      <c r="AN13" s="30"/>
      <c r="AO13" s="31">
        <f>AN13*250/AN28</f>
        <v>0</v>
      </c>
      <c r="AP13" s="17" t="s">
        <v>68</v>
      </c>
      <c r="AQ13" s="30"/>
      <c r="AR13" s="31">
        <f>AQ13*250/AQ28</f>
        <v>0</v>
      </c>
      <c r="AS13" s="17" t="s">
        <v>68</v>
      </c>
      <c r="AT13" s="30"/>
      <c r="AU13" s="31">
        <f>AT13*250/AT28</f>
        <v>0</v>
      </c>
      <c r="AV13" s="17" t="s">
        <v>68</v>
      </c>
      <c r="AW13" s="30"/>
      <c r="AX13" s="31">
        <f>AW13*250/AW28</f>
        <v>0</v>
      </c>
      <c r="AY13" s="17" t="s">
        <v>68</v>
      </c>
      <c r="AZ13" s="30"/>
      <c r="BA13" s="31">
        <f>AZ13*250/AZ28</f>
        <v>0</v>
      </c>
      <c r="BB13" s="17" t="s">
        <v>68</v>
      </c>
      <c r="BC13" s="30"/>
      <c r="BD13" s="31">
        <f>BC13*250/BC28</f>
        <v>0</v>
      </c>
      <c r="BE13" s="17" t="s">
        <v>68</v>
      </c>
      <c r="BF13" s="30"/>
      <c r="BG13" s="31">
        <f>BF13*250/BF28</f>
        <v>0</v>
      </c>
      <c r="BH13" s="17" t="s">
        <v>68</v>
      </c>
      <c r="BI13" s="30"/>
      <c r="BJ13" s="31">
        <f>BI13*250/BI28</f>
        <v>0</v>
      </c>
      <c r="BK13" s="17" t="s">
        <v>68</v>
      </c>
      <c r="BL13" s="30">
        <v>40</v>
      </c>
      <c r="BM13" s="31">
        <f>BL13*250/BL28</f>
        <v>9.803921568627452</v>
      </c>
      <c r="BN13" s="17" t="s">
        <v>68</v>
      </c>
      <c r="BO13" s="30"/>
      <c r="BP13" s="31">
        <f>BO13*250/BO28</f>
        <v>0</v>
      </c>
      <c r="BQ13" s="17" t="s">
        <v>68</v>
      </c>
      <c r="BR13" s="30"/>
      <c r="BS13" s="31">
        <f>BR13*250/BR28</f>
        <v>0</v>
      </c>
      <c r="BT13" s="17" t="s">
        <v>68</v>
      </c>
      <c r="BU13" s="33"/>
      <c r="BV13" s="31">
        <f>BU13*250/BU28</f>
        <v>0</v>
      </c>
      <c r="BW13" s="17" t="s">
        <v>68</v>
      </c>
      <c r="BX13" s="33"/>
      <c r="BY13" s="31">
        <f>BX13*250/BX28</f>
        <v>0</v>
      </c>
      <c r="BZ13" s="17" t="s">
        <v>68</v>
      </c>
      <c r="CA13" s="33"/>
      <c r="CB13" s="31">
        <f>CA13*250/CA28</f>
        <v>0</v>
      </c>
      <c r="CC13" s="17" t="s">
        <v>68</v>
      </c>
      <c r="CD13" s="33"/>
      <c r="CE13" s="31">
        <f>CD13*250/CD28</f>
        <v>0</v>
      </c>
      <c r="CF13" s="17" t="s">
        <v>68</v>
      </c>
      <c r="CG13" s="30">
        <v>5</v>
      </c>
      <c r="CH13" s="31">
        <f>CG13*250/CG28</f>
        <v>13.58695652173913</v>
      </c>
      <c r="CI13" s="17" t="s">
        <v>68</v>
      </c>
      <c r="CJ13" s="30">
        <v>0</v>
      </c>
      <c r="CK13" s="31">
        <f>CJ13*250/CJ28</f>
        <v>0</v>
      </c>
      <c r="CL13" s="17" t="s">
        <v>68</v>
      </c>
      <c r="CM13" s="30">
        <v>0</v>
      </c>
      <c r="CN13" s="31">
        <f>CM13*250/CM28</f>
        <v>0</v>
      </c>
      <c r="CO13" s="17" t="s">
        <v>68</v>
      </c>
      <c r="CP13" s="30">
        <v>0</v>
      </c>
      <c r="CQ13" s="31">
        <f>CP13*250/CP28</f>
        <v>0</v>
      </c>
      <c r="CR13" s="17" t="s">
        <v>68</v>
      </c>
      <c r="CS13" s="30"/>
      <c r="CT13" s="31">
        <f>CS13*250/CS28</f>
        <v>0</v>
      </c>
      <c r="CU13" s="17" t="s">
        <v>68</v>
      </c>
      <c r="CV13" s="30">
        <v>30</v>
      </c>
      <c r="CW13" s="31">
        <f>CV13*250/CV28</f>
        <v>7.0754716981132075</v>
      </c>
      <c r="CX13" s="17" t="s">
        <v>68</v>
      </c>
      <c r="CY13" s="33">
        <v>1.9</v>
      </c>
      <c r="CZ13" s="31">
        <f>CY13*250/CY28</f>
        <v>4.72636815920398</v>
      </c>
      <c r="DA13" s="17" t="s">
        <v>68</v>
      </c>
      <c r="DB13" s="34"/>
      <c r="DC13" s="31">
        <f>DB13*250/DB28</f>
        <v>0</v>
      </c>
      <c r="DD13" s="17" t="s">
        <v>68</v>
      </c>
      <c r="DE13" s="33"/>
      <c r="DF13" s="31">
        <f>DE13*250/DE28</f>
        <v>0</v>
      </c>
      <c r="DG13" s="17" t="s">
        <v>68</v>
      </c>
      <c r="DH13" s="33"/>
      <c r="DI13" s="31">
        <f>DH13*250/DH28</f>
        <v>0</v>
      </c>
      <c r="DJ13" s="17" t="s">
        <v>68</v>
      </c>
      <c r="DK13" s="33"/>
      <c r="DL13" s="31">
        <f>DK13*250/DK28</f>
        <v>0</v>
      </c>
      <c r="DM13" s="17" t="s">
        <v>68</v>
      </c>
      <c r="DN13" s="33"/>
      <c r="DO13" s="31">
        <f>DN13*250/DN28</f>
        <v>0</v>
      </c>
      <c r="DP13" s="17" t="s">
        <v>68</v>
      </c>
      <c r="DQ13" s="33"/>
      <c r="DR13" s="31">
        <f>DQ13*250/DQ28</f>
        <v>0</v>
      </c>
    </row>
    <row r="14" spans="1:122" ht="12.75">
      <c r="A14" s="3" t="e">
        <f>#REF!*#REF!</f>
        <v>#REF!</v>
      </c>
      <c r="B14" s="41" t="s">
        <v>69</v>
      </c>
      <c r="C14" s="17" t="s">
        <v>69</v>
      </c>
      <c r="D14" s="30"/>
      <c r="E14" s="31">
        <f>D14*100/D28</f>
        <v>0</v>
      </c>
      <c r="F14" s="17" t="s">
        <v>69</v>
      </c>
      <c r="G14" s="30">
        <v>20</v>
      </c>
      <c r="H14" s="31">
        <f>G14*250/G28</f>
        <v>20.408163265306122</v>
      </c>
      <c r="I14" s="17" t="s">
        <v>69</v>
      </c>
      <c r="J14" s="30"/>
      <c r="K14" s="31"/>
      <c r="L14" s="17" t="s">
        <v>69</v>
      </c>
      <c r="M14" s="30"/>
      <c r="N14" s="31"/>
      <c r="O14" s="17" t="s">
        <v>69</v>
      </c>
      <c r="P14" s="33"/>
      <c r="Q14" s="31"/>
      <c r="R14" s="17" t="s">
        <v>69</v>
      </c>
      <c r="S14" s="30"/>
      <c r="T14" s="31"/>
      <c r="U14" s="17" t="s">
        <v>69</v>
      </c>
      <c r="V14" s="30"/>
      <c r="W14" s="31">
        <f>V14*250/V28</f>
        <v>0</v>
      </c>
      <c r="X14" s="17" t="s">
        <v>69</v>
      </c>
      <c r="Y14" s="30"/>
      <c r="Z14" s="31">
        <f>Y14*250/Y28</f>
        <v>0</v>
      </c>
      <c r="AA14" s="17" t="s">
        <v>69</v>
      </c>
      <c r="AB14" s="33"/>
      <c r="AC14" s="31">
        <f>AB14*250/AB28</f>
        <v>0</v>
      </c>
      <c r="AD14" s="17" t="s">
        <v>69</v>
      </c>
      <c r="AE14" s="30"/>
      <c r="AF14" s="31">
        <f>AE14*250/AE28</f>
        <v>0</v>
      </c>
      <c r="AG14" s="17" t="s">
        <v>69</v>
      </c>
      <c r="AH14" s="30"/>
      <c r="AI14" s="31">
        <f>AH14*250/AH28</f>
        <v>0</v>
      </c>
      <c r="AJ14" s="17" t="s">
        <v>69</v>
      </c>
      <c r="AK14" s="33">
        <v>0.55</v>
      </c>
      <c r="AL14" s="31">
        <f>AK14*250/AK28</f>
        <v>1.409389093890939</v>
      </c>
      <c r="AM14" s="17" t="s">
        <v>69</v>
      </c>
      <c r="AN14" s="30"/>
      <c r="AO14" s="31">
        <f>AN14*250/AN28</f>
        <v>0</v>
      </c>
      <c r="AP14" s="17" t="s">
        <v>69</v>
      </c>
      <c r="AQ14" s="30"/>
      <c r="AR14" s="31">
        <f>AQ14*250/AQ28</f>
        <v>0</v>
      </c>
      <c r="AS14" s="17" t="s">
        <v>69</v>
      </c>
      <c r="AT14" s="30"/>
      <c r="AU14" s="31">
        <f>AT14*250/AT28</f>
        <v>0</v>
      </c>
      <c r="AV14" s="17" t="s">
        <v>69</v>
      </c>
      <c r="AW14" s="30">
        <v>0</v>
      </c>
      <c r="AX14" s="31">
        <f>AW14*250/AW28</f>
        <v>0</v>
      </c>
      <c r="AY14" s="17" t="s">
        <v>69</v>
      </c>
      <c r="AZ14" s="30">
        <v>0</v>
      </c>
      <c r="BA14" s="31">
        <f>AZ14*250/AZ28</f>
        <v>0</v>
      </c>
      <c r="BB14" s="17" t="s">
        <v>69</v>
      </c>
      <c r="BC14" s="30"/>
      <c r="BD14" s="31">
        <f>BC14*250/BC28</f>
        <v>0</v>
      </c>
      <c r="BE14" s="17" t="s">
        <v>69</v>
      </c>
      <c r="BF14" s="30">
        <v>120</v>
      </c>
      <c r="BG14" s="31">
        <f>BF14*250/BF28</f>
        <v>26.785714285714285</v>
      </c>
      <c r="BH14" s="17" t="s">
        <v>69</v>
      </c>
      <c r="BI14" s="30">
        <v>10</v>
      </c>
      <c r="BJ14" s="31">
        <f>BI14*250/BI28</f>
        <v>2.450980392156863</v>
      </c>
      <c r="BK14" s="17" t="s">
        <v>69</v>
      </c>
      <c r="BL14" s="30">
        <v>80</v>
      </c>
      <c r="BM14" s="31">
        <f>BL14*250/BL28</f>
        <v>19.607843137254903</v>
      </c>
      <c r="BN14" s="17" t="s">
        <v>69</v>
      </c>
      <c r="BO14" s="30">
        <v>12</v>
      </c>
      <c r="BP14" s="31">
        <f>BO14*250/BO28</f>
        <v>26.785714285714285</v>
      </c>
      <c r="BQ14" s="17" t="s">
        <v>69</v>
      </c>
      <c r="BR14" s="30">
        <v>12</v>
      </c>
      <c r="BS14" s="31">
        <f>BR14*250/BR28</f>
        <v>26.785714285714285</v>
      </c>
      <c r="BT14" s="17" t="s">
        <v>69</v>
      </c>
      <c r="BU14" s="33">
        <v>10</v>
      </c>
      <c r="BV14" s="31">
        <f>BU14*250/BU28</f>
        <v>22.729339030820984</v>
      </c>
      <c r="BW14" s="17" t="s">
        <v>69</v>
      </c>
      <c r="BX14" s="33">
        <v>9</v>
      </c>
      <c r="BY14" s="31">
        <f>BX14*250/BX28</f>
        <v>20.642201834862384</v>
      </c>
      <c r="BZ14" s="17" t="s">
        <v>69</v>
      </c>
      <c r="CA14" s="33">
        <v>0.2</v>
      </c>
      <c r="CB14" s="31">
        <f>CA14*250/CA28</f>
        <v>0.499001996007984</v>
      </c>
      <c r="CC14" s="17" t="s">
        <v>69</v>
      </c>
      <c r="CD14" s="33">
        <v>0.55</v>
      </c>
      <c r="CE14" s="31">
        <f>CD14*250/CD28</f>
        <v>1.3676148796498906</v>
      </c>
      <c r="CF14" s="17" t="s">
        <v>69</v>
      </c>
      <c r="CG14" s="30">
        <v>0</v>
      </c>
      <c r="CH14" s="31">
        <f>CG14*250/CG28</f>
        <v>0</v>
      </c>
      <c r="CI14" s="17" t="s">
        <v>69</v>
      </c>
      <c r="CJ14" s="30">
        <v>0</v>
      </c>
      <c r="CK14" s="31">
        <f>CJ14*250/CJ28</f>
        <v>0</v>
      </c>
      <c r="CL14" s="17" t="s">
        <v>69</v>
      </c>
      <c r="CM14" s="30">
        <v>80</v>
      </c>
      <c r="CN14" s="31">
        <f>CM14*250/CM28</f>
        <v>31.25</v>
      </c>
      <c r="CO14" s="17" t="s">
        <v>69</v>
      </c>
      <c r="CP14" s="30">
        <v>20</v>
      </c>
      <c r="CQ14" s="31">
        <f>CP14*250/CP28</f>
        <v>20.408163265306122</v>
      </c>
      <c r="CR14" s="17" t="s">
        <v>69</v>
      </c>
      <c r="CS14" s="30"/>
      <c r="CT14" s="31">
        <f>CS14*250/CS28</f>
        <v>0</v>
      </c>
      <c r="CU14" s="17" t="s">
        <v>69</v>
      </c>
      <c r="CV14" s="30">
        <v>30</v>
      </c>
      <c r="CW14" s="31">
        <f>CV14*250/CV28</f>
        <v>7.0754716981132075</v>
      </c>
      <c r="CX14" s="17" t="s">
        <v>69</v>
      </c>
      <c r="CY14" s="33">
        <v>0.5</v>
      </c>
      <c r="CZ14" s="31">
        <f>CY14*250/CY28</f>
        <v>1.243781094527363</v>
      </c>
      <c r="DA14" s="17" t="s">
        <v>69</v>
      </c>
      <c r="DB14" s="34"/>
      <c r="DC14" s="31">
        <f>DB14*250/DB28</f>
        <v>0</v>
      </c>
      <c r="DD14" s="17" t="s">
        <v>69</v>
      </c>
      <c r="DE14" s="33">
        <v>0.55</v>
      </c>
      <c r="DF14" s="31">
        <f>DE14*250/DE28</f>
        <v>1.3673428798727127</v>
      </c>
      <c r="DG14" s="17" t="s">
        <v>69</v>
      </c>
      <c r="DH14" s="33">
        <v>1</v>
      </c>
      <c r="DI14" s="31">
        <f>DH14*250/DH28</f>
        <v>2.4997500249975007</v>
      </c>
      <c r="DJ14" s="17" t="s">
        <v>69</v>
      </c>
      <c r="DK14" s="33">
        <v>0.8</v>
      </c>
      <c r="DL14" s="31">
        <f>DK14*250/DK28</f>
        <v>1.9980019980019978</v>
      </c>
      <c r="DM14" s="17" t="s">
        <v>69</v>
      </c>
      <c r="DN14" s="33">
        <v>1</v>
      </c>
      <c r="DO14" s="31">
        <f>DN14*250/DN28</f>
        <v>2.4997500249975007</v>
      </c>
      <c r="DP14" s="17" t="s">
        <v>69</v>
      </c>
      <c r="DQ14" s="33">
        <v>0.4</v>
      </c>
      <c r="DR14" s="31">
        <f>DQ14*250/DQ28</f>
        <v>0.995817566221868</v>
      </c>
    </row>
    <row r="15" ht="12.75">
      <c r="B15" s="40" t="s">
        <v>70</v>
      </c>
    </row>
    <row r="16" ht="12.75">
      <c r="B16" s="40" t="s">
        <v>71</v>
      </c>
    </row>
    <row r="17" ht="12.75">
      <c r="B17" s="42" t="s">
        <v>72</v>
      </c>
    </row>
    <row r="18" ht="12.75">
      <c r="B18" s="43" t="s">
        <v>73</v>
      </c>
    </row>
    <row r="19" spans="1:122" ht="12.75">
      <c r="A19" s="3" t="e">
        <f>#REF!*#REF!</f>
        <v>#REF!</v>
      </c>
      <c r="B19" s="40" t="s">
        <v>74</v>
      </c>
      <c r="C19" s="17" t="s">
        <v>74</v>
      </c>
      <c r="D19" s="30"/>
      <c r="E19" s="31">
        <f>D19*100/D28</f>
        <v>0</v>
      </c>
      <c r="F19" s="17" t="s">
        <v>74</v>
      </c>
      <c r="G19" s="30">
        <v>0</v>
      </c>
      <c r="H19" s="31">
        <f>G19*250/G28</f>
        <v>0</v>
      </c>
      <c r="I19" s="17" t="s">
        <v>74</v>
      </c>
      <c r="J19" s="30"/>
      <c r="K19" s="36"/>
      <c r="L19" s="17" t="s">
        <v>74</v>
      </c>
      <c r="M19" s="30"/>
      <c r="N19" s="31"/>
      <c r="O19" s="17" t="s">
        <v>74</v>
      </c>
      <c r="P19" s="33"/>
      <c r="Q19" s="31"/>
      <c r="R19" s="17" t="s">
        <v>74</v>
      </c>
      <c r="S19" s="30"/>
      <c r="T19" s="31"/>
      <c r="U19" s="17" t="s">
        <v>74</v>
      </c>
      <c r="V19" s="30"/>
      <c r="W19" s="31">
        <f>V19*250/V28</f>
        <v>0</v>
      </c>
      <c r="X19" s="17" t="s">
        <v>74</v>
      </c>
      <c r="Y19" s="30"/>
      <c r="Z19" s="31">
        <f>Y19*250/Y28</f>
        <v>0</v>
      </c>
      <c r="AA19" s="17" t="s">
        <v>74</v>
      </c>
      <c r="AB19" s="33"/>
      <c r="AC19" s="31">
        <f>AB19*250/AB28</f>
        <v>0</v>
      </c>
      <c r="AD19" s="17" t="s">
        <v>74</v>
      </c>
      <c r="AE19" s="30"/>
      <c r="AF19" s="31">
        <f>AE19*250/AE28</f>
        <v>0</v>
      </c>
      <c r="AG19" s="17" t="s">
        <v>74</v>
      </c>
      <c r="AH19" s="30"/>
      <c r="AI19" s="31">
        <f>AH19*250/AH28</f>
        <v>0</v>
      </c>
      <c r="AJ19" s="17" t="s">
        <v>74</v>
      </c>
      <c r="AK19" s="33"/>
      <c r="AL19" s="31">
        <f>AK19*250/AK28</f>
        <v>0</v>
      </c>
      <c r="AM19" s="17" t="s">
        <v>74</v>
      </c>
      <c r="AN19" s="30"/>
      <c r="AO19" s="31">
        <f>AN19*250/AN28</f>
        <v>0</v>
      </c>
      <c r="AP19" s="17" t="s">
        <v>74</v>
      </c>
      <c r="AQ19" s="30"/>
      <c r="AR19" s="31">
        <f>AQ19*250/AQ28</f>
        <v>0</v>
      </c>
      <c r="AS19" s="17" t="s">
        <v>74</v>
      </c>
      <c r="AT19" s="30"/>
      <c r="AU19" s="31">
        <f>AT19*250/AT28</f>
        <v>0</v>
      </c>
      <c r="AV19" s="17" t="s">
        <v>74</v>
      </c>
      <c r="AW19" s="30">
        <v>0</v>
      </c>
      <c r="AX19" s="31">
        <f>AW19*250/AW28</f>
        <v>0</v>
      </c>
      <c r="AY19" s="17" t="s">
        <v>74</v>
      </c>
      <c r="AZ19" s="30">
        <v>0</v>
      </c>
      <c r="BA19" s="31">
        <f>AZ19*250/AZ28</f>
        <v>0</v>
      </c>
      <c r="BB19" s="17" t="s">
        <v>74</v>
      </c>
      <c r="BC19" s="30"/>
      <c r="BD19" s="31">
        <f>BC19*250/BC28</f>
        <v>0</v>
      </c>
      <c r="BE19" s="17" t="s">
        <v>74</v>
      </c>
      <c r="BF19" s="30"/>
      <c r="BG19" s="31">
        <f>BF19*250/BF28</f>
        <v>0</v>
      </c>
      <c r="BH19" s="17" t="s">
        <v>74</v>
      </c>
      <c r="BI19" s="30">
        <v>10</v>
      </c>
      <c r="BJ19" s="31">
        <f>BI19*250/BI28</f>
        <v>2.450980392156863</v>
      </c>
      <c r="BK19" s="17" t="s">
        <v>74</v>
      </c>
      <c r="BL19" s="44">
        <v>170</v>
      </c>
      <c r="BM19" s="31">
        <f>BL19*250/BL28</f>
        <v>41.666666666666664</v>
      </c>
      <c r="BN19" s="17" t="s">
        <v>74</v>
      </c>
      <c r="BO19" s="30">
        <v>40</v>
      </c>
      <c r="BP19" s="31">
        <f>BO19*250/BO28</f>
        <v>89.28571428571429</v>
      </c>
      <c r="BQ19" s="17" t="s">
        <v>74</v>
      </c>
      <c r="BR19" s="30">
        <v>20</v>
      </c>
      <c r="BS19" s="31">
        <f>BR19*250/BR28</f>
        <v>44.642857142857146</v>
      </c>
      <c r="BT19" s="17" t="s">
        <v>74</v>
      </c>
      <c r="BU19" s="33"/>
      <c r="BV19" s="31">
        <f>BU19*250/BU28</f>
        <v>0</v>
      </c>
      <c r="BW19" s="17" t="s">
        <v>74</v>
      </c>
      <c r="BX19" s="33"/>
      <c r="BY19" s="31">
        <f>BX19*250/BX28</f>
        <v>0</v>
      </c>
      <c r="BZ19" s="17" t="s">
        <v>74</v>
      </c>
      <c r="CA19" s="33"/>
      <c r="CB19" s="31">
        <f>CA19*250/CA28</f>
        <v>0</v>
      </c>
      <c r="CC19" s="17" t="s">
        <v>74</v>
      </c>
      <c r="CD19" s="33"/>
      <c r="CE19" s="31">
        <f>CD19*250/CD28</f>
        <v>0</v>
      </c>
      <c r="CF19" s="17" t="s">
        <v>74</v>
      </c>
      <c r="CG19" s="30">
        <v>0</v>
      </c>
      <c r="CH19" s="31">
        <f>CG19*250/CG28</f>
        <v>0</v>
      </c>
      <c r="CI19" s="17" t="s">
        <v>74</v>
      </c>
      <c r="CJ19" s="30">
        <v>0</v>
      </c>
      <c r="CK19" s="31">
        <f>CJ19*250/CJ28</f>
        <v>0</v>
      </c>
      <c r="CL19" s="17" t="s">
        <v>74</v>
      </c>
      <c r="CM19" s="30">
        <v>0</v>
      </c>
      <c r="CN19" s="31">
        <f>CM19*250/CM28</f>
        <v>0</v>
      </c>
      <c r="CO19" s="17" t="s">
        <v>74</v>
      </c>
      <c r="CP19" s="30">
        <v>0</v>
      </c>
      <c r="CQ19" s="31">
        <f>CP19*250/CP28</f>
        <v>0</v>
      </c>
      <c r="CR19" s="17" t="s">
        <v>74</v>
      </c>
      <c r="CS19" s="30"/>
      <c r="CT19" s="31">
        <f>CS19*250/CS28</f>
        <v>0</v>
      </c>
      <c r="CU19" s="17" t="s">
        <v>74</v>
      </c>
      <c r="CV19" s="30"/>
      <c r="CW19" s="38"/>
      <c r="CX19" s="17" t="s">
        <v>74</v>
      </c>
      <c r="CY19" s="33"/>
      <c r="CZ19" s="31">
        <f>CY19*250/CY28</f>
        <v>0</v>
      </c>
      <c r="DA19" s="17" t="s">
        <v>74</v>
      </c>
      <c r="DB19" s="34"/>
      <c r="DC19" s="31">
        <f>DB19*250/DB28</f>
        <v>0</v>
      </c>
      <c r="DD19" s="17" t="s">
        <v>74</v>
      </c>
      <c r="DE19" s="33"/>
      <c r="DF19" s="31">
        <f>DE19*250/DE28</f>
        <v>0</v>
      </c>
      <c r="DG19" s="17" t="s">
        <v>74</v>
      </c>
      <c r="DH19" s="33"/>
      <c r="DI19" s="31">
        <f>DH19*250/DH28</f>
        <v>0</v>
      </c>
      <c r="DJ19" s="17" t="s">
        <v>74</v>
      </c>
      <c r="DK19" s="33"/>
      <c r="DL19" s="31">
        <f>DK19*250/DK28</f>
        <v>0</v>
      </c>
      <c r="DM19" s="17" t="s">
        <v>74</v>
      </c>
      <c r="DN19" s="33"/>
      <c r="DO19" s="31">
        <f>DN19*250/DN28</f>
        <v>0</v>
      </c>
      <c r="DP19" s="17" t="s">
        <v>74</v>
      </c>
      <c r="DQ19" s="33"/>
      <c r="DR19" s="31">
        <f>DQ19*250/DQ28</f>
        <v>0</v>
      </c>
    </row>
    <row r="20" spans="2:120" ht="12.75">
      <c r="B20" s="40" t="s">
        <v>75</v>
      </c>
      <c r="C20" s="37" t="s">
        <v>76</v>
      </c>
      <c r="D20" s="45"/>
      <c r="E20" s="31">
        <f>D20*100/D28</f>
        <v>0</v>
      </c>
      <c r="F20" s="37" t="s">
        <v>76</v>
      </c>
      <c r="G20" s="45"/>
      <c r="H20" s="31">
        <f>G20*250/G28</f>
        <v>0</v>
      </c>
      <c r="I20" s="37" t="s">
        <v>76</v>
      </c>
      <c r="J20" s="46"/>
      <c r="K20" s="38"/>
      <c r="L20" s="37" t="s">
        <v>76</v>
      </c>
      <c r="M20" s="46"/>
      <c r="N20" s="38"/>
      <c r="O20" s="37" t="s">
        <v>76</v>
      </c>
      <c r="P20" s="45"/>
      <c r="Q20" s="19"/>
      <c r="R20" s="37" t="s">
        <v>76</v>
      </c>
      <c r="S20" s="45"/>
      <c r="T20" s="31"/>
      <c r="U20" s="37" t="s">
        <v>76</v>
      </c>
      <c r="V20" s="46"/>
      <c r="W20" s="38"/>
      <c r="X20" s="37" t="s">
        <v>76</v>
      </c>
      <c r="AA20" s="37" t="s">
        <v>76</v>
      </c>
      <c r="AB20"/>
      <c r="AC20"/>
      <c r="AD20" s="37" t="s">
        <v>76</v>
      </c>
      <c r="AG20" s="37" t="s">
        <v>76</v>
      </c>
      <c r="AH20" s="45"/>
      <c r="AI20" s="31">
        <f>AH20*250/AH28</f>
        <v>0</v>
      </c>
      <c r="AJ20" s="37" t="s">
        <v>76</v>
      </c>
      <c r="AK20" s="45"/>
      <c r="AL20" s="19"/>
      <c r="AM20" s="37" t="s">
        <v>76</v>
      </c>
      <c r="AN20" s="45"/>
      <c r="AO20" s="31">
        <f>AN20*250/AN28</f>
        <v>0</v>
      </c>
      <c r="AP20" s="37" t="s">
        <v>76</v>
      </c>
      <c r="AQ20" s="45"/>
      <c r="AR20" s="31">
        <f>AQ20*250/AQ28</f>
        <v>0</v>
      </c>
      <c r="AS20" s="37" t="s">
        <v>76</v>
      </c>
      <c r="AT20" s="45"/>
      <c r="AU20" s="31">
        <f>AT20*250/AT28</f>
        <v>0</v>
      </c>
      <c r="AV20" s="37" t="s">
        <v>76</v>
      </c>
      <c r="AW20" s="45"/>
      <c r="AX20" s="31">
        <f>AW20*250/AW28</f>
        <v>0</v>
      </c>
      <c r="AY20" s="37" t="s">
        <v>76</v>
      </c>
      <c r="AZ20" s="45"/>
      <c r="BA20" s="31">
        <f>AZ20*250/AZ28</f>
        <v>0</v>
      </c>
      <c r="BB20" s="37" t="s">
        <v>76</v>
      </c>
      <c r="BC20" s="45"/>
      <c r="BD20" s="31">
        <f>BC20*250/BC28</f>
        <v>0</v>
      </c>
      <c r="BE20" s="37" t="s">
        <v>76</v>
      </c>
      <c r="BF20" s="4"/>
      <c r="BG20" s="4"/>
      <c r="BH20" s="37" t="s">
        <v>76</v>
      </c>
      <c r="BI20" s="4"/>
      <c r="BJ20" s="4"/>
      <c r="BK20" s="37" t="s">
        <v>76</v>
      </c>
      <c r="BL20" s="45"/>
      <c r="BM20" s="19"/>
      <c r="BN20" s="37" t="s">
        <v>76</v>
      </c>
      <c r="BO20" s="45"/>
      <c r="BP20" s="31">
        <f>BO20*250/BO28</f>
        <v>0</v>
      </c>
      <c r="BQ20" s="37" t="s">
        <v>76</v>
      </c>
      <c r="BR20" s="45"/>
      <c r="BS20" s="31">
        <f>BR20*250/BR28</f>
        <v>0</v>
      </c>
      <c r="BT20" s="37" t="s">
        <v>76</v>
      </c>
      <c r="BU20" s="45"/>
      <c r="BV20" s="19"/>
      <c r="BW20" s="37" t="s">
        <v>76</v>
      </c>
      <c r="BX20" s="45"/>
      <c r="BY20" s="19"/>
      <c r="BZ20" s="37" t="s">
        <v>76</v>
      </c>
      <c r="CA20" s="45"/>
      <c r="CB20" s="19"/>
      <c r="CC20" s="37" t="s">
        <v>76</v>
      </c>
      <c r="CD20" s="45"/>
      <c r="CE20" s="19"/>
      <c r="CF20" s="37" t="s">
        <v>76</v>
      </c>
      <c r="CG20" s="45">
        <v>0</v>
      </c>
      <c r="CH20" s="31">
        <f>CG20*250/CG28</f>
        <v>0</v>
      </c>
      <c r="CI20" s="37" t="s">
        <v>76</v>
      </c>
      <c r="CJ20" s="45">
        <v>0</v>
      </c>
      <c r="CK20" s="31">
        <f>CJ20*250/CJ28</f>
        <v>0</v>
      </c>
      <c r="CL20" s="37" t="s">
        <v>76</v>
      </c>
      <c r="CM20" s="47">
        <v>110</v>
      </c>
      <c r="CN20" s="31">
        <f>CM20*250/CM28</f>
        <v>42.96875</v>
      </c>
      <c r="CO20" s="37" t="s">
        <v>76</v>
      </c>
      <c r="CP20" s="45"/>
      <c r="CQ20" s="31">
        <f>CP20*250/CP28</f>
        <v>0</v>
      </c>
      <c r="CR20" s="37" t="s">
        <v>76</v>
      </c>
      <c r="CS20" s="46"/>
      <c r="CT20" s="38"/>
      <c r="CU20" s="37" t="s">
        <v>76</v>
      </c>
      <c r="CV20" s="4"/>
      <c r="CW20" s="4"/>
      <c r="CX20" s="37" t="s">
        <v>76</v>
      </c>
      <c r="DA20" s="37" t="s">
        <v>76</v>
      </c>
      <c r="DB20" s="4"/>
      <c r="DC20" s="4"/>
      <c r="DD20" s="37" t="s">
        <v>76</v>
      </c>
      <c r="DG20" s="37" t="s">
        <v>76</v>
      </c>
      <c r="DJ20" s="37" t="s">
        <v>76</v>
      </c>
      <c r="DM20" s="37" t="s">
        <v>76</v>
      </c>
      <c r="DP20" s="37" t="s">
        <v>76</v>
      </c>
    </row>
    <row r="21" spans="2:120" ht="12.75">
      <c r="B21" s="40" t="s">
        <v>77</v>
      </c>
      <c r="C21" t="s">
        <v>78</v>
      </c>
      <c r="D21" s="45"/>
      <c r="E21" s="31">
        <f>D21*100/D28</f>
        <v>0</v>
      </c>
      <c r="F21" t="s">
        <v>78</v>
      </c>
      <c r="G21" s="45">
        <v>0</v>
      </c>
      <c r="H21" s="31"/>
      <c r="I21" t="s">
        <v>78</v>
      </c>
      <c r="J21" s="46"/>
      <c r="K21" s="38"/>
      <c r="L21" t="s">
        <v>78</v>
      </c>
      <c r="M21" s="46"/>
      <c r="N21" s="38"/>
      <c r="O21" t="s">
        <v>78</v>
      </c>
      <c r="P21" s="45"/>
      <c r="Q21" s="19"/>
      <c r="R21" t="s">
        <v>78</v>
      </c>
      <c r="S21" s="45"/>
      <c r="T21" s="31"/>
      <c r="U21" t="s">
        <v>78</v>
      </c>
      <c r="V21" s="46"/>
      <c r="W21" s="38"/>
      <c r="X21" s="37"/>
      <c r="AA21" s="37"/>
      <c r="AB21"/>
      <c r="AC21"/>
      <c r="AD21" s="37"/>
      <c r="AG21" s="37"/>
      <c r="AH21" s="45"/>
      <c r="AI21" s="31"/>
      <c r="AJ21" s="37"/>
      <c r="AK21" s="45"/>
      <c r="AL21" s="19"/>
      <c r="AM21" s="37"/>
      <c r="AN21" s="45"/>
      <c r="AO21" s="31"/>
      <c r="AP21" s="37"/>
      <c r="AQ21" s="45"/>
      <c r="AR21" s="31"/>
      <c r="AS21" s="37"/>
      <c r="AT21" s="45"/>
      <c r="AU21" s="31"/>
      <c r="AV21" s="37"/>
      <c r="AW21" s="45"/>
      <c r="AX21" s="31"/>
      <c r="AY21" s="37"/>
      <c r="AZ21" s="45"/>
      <c r="BA21" s="31"/>
      <c r="BB21" s="37"/>
      <c r="BC21" s="45"/>
      <c r="BD21" s="31"/>
      <c r="BE21" s="37"/>
      <c r="BF21" s="4"/>
      <c r="BG21" s="4"/>
      <c r="BH21" s="37"/>
      <c r="BI21" s="4"/>
      <c r="BJ21" s="4"/>
      <c r="BK21" s="37"/>
      <c r="BL21" s="45"/>
      <c r="BM21" s="19"/>
      <c r="BN21" s="37"/>
      <c r="BO21" s="45"/>
      <c r="BP21" s="31"/>
      <c r="BQ21" s="37"/>
      <c r="BR21" s="45"/>
      <c r="BS21" s="31"/>
      <c r="BT21" s="37"/>
      <c r="BU21" s="45"/>
      <c r="BV21" s="19"/>
      <c r="BW21" s="37"/>
      <c r="BX21" s="45"/>
      <c r="BY21" s="19"/>
      <c r="BZ21" s="37"/>
      <c r="CA21" s="45"/>
      <c r="CB21" s="19"/>
      <c r="CC21" s="37"/>
      <c r="CD21" s="45"/>
      <c r="CE21" s="19"/>
      <c r="CF21" s="37"/>
      <c r="CG21" s="45"/>
      <c r="CH21" s="31"/>
      <c r="CI21" s="37"/>
      <c r="CJ21" s="45"/>
      <c r="CK21" s="31"/>
      <c r="CL21" s="37"/>
      <c r="CM21" s="32"/>
      <c r="CN21" s="31"/>
      <c r="CO21" s="37"/>
      <c r="CP21" s="45">
        <v>0</v>
      </c>
      <c r="CQ21" s="31"/>
      <c r="CR21" s="37"/>
      <c r="CS21" s="46"/>
      <c r="CT21" s="38"/>
      <c r="CU21" s="37"/>
      <c r="CV21" s="4"/>
      <c r="CW21" s="4"/>
      <c r="CX21" s="37"/>
      <c r="DA21" s="37"/>
      <c r="DB21" s="4"/>
      <c r="DC21" s="4"/>
      <c r="DD21" s="37"/>
      <c r="DG21" s="37"/>
      <c r="DJ21" s="37"/>
      <c r="DM21" s="37"/>
      <c r="DP21" s="37"/>
    </row>
    <row r="22" spans="2:122" ht="12.75">
      <c r="B22" s="40" t="s">
        <v>79</v>
      </c>
      <c r="C22" s="48" t="s">
        <v>80</v>
      </c>
      <c r="D22" s="46">
        <v>300</v>
      </c>
      <c r="E22" s="31">
        <f>D22*100/D28</f>
        <v>47.61904761904762</v>
      </c>
      <c r="G22" s="46">
        <v>150</v>
      </c>
      <c r="H22" s="31">
        <f>G22*250/G28</f>
        <v>153.0612244897959</v>
      </c>
      <c r="J22" s="46"/>
      <c r="K22" s="36"/>
      <c r="M22" s="46"/>
      <c r="N22" s="38"/>
      <c r="P22" s="33"/>
      <c r="Q22" s="31"/>
      <c r="S22" s="46"/>
      <c r="T22" s="31"/>
      <c r="V22" s="46"/>
      <c r="W22" s="38"/>
      <c r="X22" t="s">
        <v>78</v>
      </c>
      <c r="Y22" s="46"/>
      <c r="Z22" s="31">
        <f>Y22*250/Y28</f>
        <v>0</v>
      </c>
      <c r="AA22" t="s">
        <v>78</v>
      </c>
      <c r="AB22" s="33"/>
      <c r="AC22" s="31">
        <f>AB22*250/AB28</f>
        <v>0</v>
      </c>
      <c r="AD22" t="s">
        <v>78</v>
      </c>
      <c r="AE22" s="46"/>
      <c r="AF22" s="38"/>
      <c r="AG22" t="s">
        <v>78</v>
      </c>
      <c r="AH22" s="46"/>
      <c r="AI22" s="31">
        <f>AH22*250/AH28</f>
        <v>0</v>
      </c>
      <c r="AJ22" t="s">
        <v>78</v>
      </c>
      <c r="AK22" s="33"/>
      <c r="AL22" s="31">
        <f>AK22*250/AK28</f>
        <v>0</v>
      </c>
      <c r="AM22" t="s">
        <v>78</v>
      </c>
      <c r="AN22" s="46"/>
      <c r="AO22" s="31">
        <f>AN22*250/AN28</f>
        <v>0</v>
      </c>
      <c r="AP22" t="s">
        <v>78</v>
      </c>
      <c r="AQ22" s="46"/>
      <c r="AR22" s="31">
        <f>AQ22*250/AQ28</f>
        <v>0</v>
      </c>
      <c r="AS22" t="s">
        <v>78</v>
      </c>
      <c r="AT22" s="46"/>
      <c r="AU22" s="31">
        <f>AT22*250/AT28</f>
        <v>0</v>
      </c>
      <c r="AV22" t="s">
        <v>78</v>
      </c>
      <c r="AW22" s="46"/>
      <c r="AX22" s="31">
        <f>AW22*250/AW28</f>
        <v>0</v>
      </c>
      <c r="AY22" t="s">
        <v>78</v>
      </c>
      <c r="AZ22" s="46"/>
      <c r="BA22" s="31">
        <f>AZ22*250/AZ28</f>
        <v>0</v>
      </c>
      <c r="BB22" t="s">
        <v>78</v>
      </c>
      <c r="BC22" s="46"/>
      <c r="BD22" s="31">
        <f>BC22*250/BC28</f>
        <v>0</v>
      </c>
      <c r="BE22" t="s">
        <v>78</v>
      </c>
      <c r="BF22" s="46"/>
      <c r="BG22" s="38"/>
      <c r="BH22" t="s">
        <v>78</v>
      </c>
      <c r="BI22" s="46"/>
      <c r="BJ22" s="38"/>
      <c r="BK22" t="s">
        <v>78</v>
      </c>
      <c r="BL22" s="46"/>
      <c r="BM22" s="31">
        <f>BL22*250/BL28</f>
        <v>0</v>
      </c>
      <c r="BN22" t="s">
        <v>78</v>
      </c>
      <c r="BO22" s="46"/>
      <c r="BP22" s="31">
        <f>BO22*250/BO28</f>
        <v>0</v>
      </c>
      <c r="BQ22" t="s">
        <v>78</v>
      </c>
      <c r="BR22" s="46"/>
      <c r="BS22" s="31">
        <f>BR22*250/BR28</f>
        <v>0</v>
      </c>
      <c r="BT22" t="s">
        <v>78</v>
      </c>
      <c r="BU22" s="33"/>
      <c r="BV22" s="31">
        <f>BU22*250/BU28</f>
        <v>0</v>
      </c>
      <c r="BW22" t="s">
        <v>78</v>
      </c>
      <c r="BX22" s="33"/>
      <c r="BY22" s="31">
        <f>BX22*250/BX28</f>
        <v>0</v>
      </c>
      <c r="BZ22" t="s">
        <v>78</v>
      </c>
      <c r="CA22" s="33"/>
      <c r="CB22" s="31">
        <f>CA22*250/CA28</f>
        <v>0</v>
      </c>
      <c r="CC22" t="s">
        <v>78</v>
      </c>
      <c r="CD22" s="33"/>
      <c r="CE22" s="31">
        <f>CD22*250/CD28</f>
        <v>0</v>
      </c>
      <c r="CF22" t="s">
        <v>78</v>
      </c>
      <c r="CG22" s="46"/>
      <c r="CH22" s="31">
        <f>CG22*250/CG28</f>
        <v>0</v>
      </c>
      <c r="CI22" t="s">
        <v>78</v>
      </c>
      <c r="CJ22" s="46"/>
      <c r="CK22" s="31">
        <f>CJ22*250/CJ28</f>
        <v>0</v>
      </c>
      <c r="CL22" t="s">
        <v>78</v>
      </c>
      <c r="CM22" s="46"/>
      <c r="CN22" s="31">
        <f>CM22*250/CM28</f>
        <v>0</v>
      </c>
      <c r="CO22" t="s">
        <v>78</v>
      </c>
      <c r="CP22" s="46">
        <v>150</v>
      </c>
      <c r="CQ22" s="31">
        <f>CP22*250/CP28</f>
        <v>153.0612244897959</v>
      </c>
      <c r="CR22" t="s">
        <v>78</v>
      </c>
      <c r="CS22" s="46"/>
      <c r="CT22" s="38"/>
      <c r="CU22" t="s">
        <v>78</v>
      </c>
      <c r="CV22" s="46"/>
      <c r="CW22" s="38"/>
      <c r="CX22" t="s">
        <v>78</v>
      </c>
      <c r="CY22" s="33"/>
      <c r="CZ22" s="31">
        <f>CY22*250/CY28</f>
        <v>0</v>
      </c>
      <c r="DA22" t="s">
        <v>78</v>
      </c>
      <c r="DB22" s="49"/>
      <c r="DC22" s="31">
        <f>DB22*250/DB28</f>
        <v>0</v>
      </c>
      <c r="DD22" t="s">
        <v>78</v>
      </c>
      <c r="DE22" s="33"/>
      <c r="DF22" s="31">
        <f>DE22*250/DE28</f>
        <v>0</v>
      </c>
      <c r="DG22" t="s">
        <v>78</v>
      </c>
      <c r="DH22" s="33"/>
      <c r="DI22" s="31">
        <f>DH22*250/DH28</f>
        <v>0</v>
      </c>
      <c r="DJ22" t="s">
        <v>78</v>
      </c>
      <c r="DK22" s="33"/>
      <c r="DL22" s="31">
        <f>DK22*250/DK28</f>
        <v>0</v>
      </c>
      <c r="DM22" t="s">
        <v>78</v>
      </c>
      <c r="DN22" s="33"/>
      <c r="DO22" s="31">
        <f>DN22*250/DN28</f>
        <v>0</v>
      </c>
      <c r="DP22" t="s">
        <v>78</v>
      </c>
      <c r="DQ22" s="33"/>
      <c r="DR22" s="31">
        <f>DQ22*250/DQ28</f>
        <v>0</v>
      </c>
    </row>
    <row r="23" spans="1:122" ht="12.75">
      <c r="A23" s="3" t="e">
        <f>#REF!*#REF!</f>
        <v>#REF!</v>
      </c>
      <c r="B23" s="50" t="s">
        <v>81</v>
      </c>
      <c r="C23" s="37" t="s">
        <v>81</v>
      </c>
      <c r="D23" s="30"/>
      <c r="E23" s="31">
        <f>D23*100/D28</f>
        <v>0</v>
      </c>
      <c r="F23" s="37" t="s">
        <v>81</v>
      </c>
      <c r="G23" s="30"/>
      <c r="H23" s="31">
        <f>G23*250/G28</f>
        <v>0</v>
      </c>
      <c r="I23" s="37" t="s">
        <v>81</v>
      </c>
      <c r="J23" s="30"/>
      <c r="K23" s="36"/>
      <c r="L23" s="37" t="s">
        <v>81</v>
      </c>
      <c r="M23" s="30"/>
      <c r="N23" s="51"/>
      <c r="O23" s="37" t="s">
        <v>81</v>
      </c>
      <c r="P23" s="33"/>
      <c r="Q23" s="31"/>
      <c r="R23" s="37" t="s">
        <v>81</v>
      </c>
      <c r="S23" s="30"/>
      <c r="T23" s="31"/>
      <c r="U23" s="37" t="s">
        <v>81</v>
      </c>
      <c r="V23" s="30">
        <v>50</v>
      </c>
      <c r="W23" s="31">
        <f>V23*250/V28</f>
        <v>12.537612838515546</v>
      </c>
      <c r="X23" s="37" t="s">
        <v>81</v>
      </c>
      <c r="Y23" s="30"/>
      <c r="Z23" s="31">
        <f>Y23*250/Y28</f>
        <v>0</v>
      </c>
      <c r="AA23" s="37" t="s">
        <v>81</v>
      </c>
      <c r="AB23" s="33"/>
      <c r="AC23" s="31">
        <f>AB23*250/AB28</f>
        <v>0</v>
      </c>
      <c r="AD23" s="37" t="s">
        <v>81</v>
      </c>
      <c r="AE23" s="30">
        <v>100</v>
      </c>
      <c r="AF23" s="31">
        <f>AE23*250/AE28</f>
        <v>22.727272727272727</v>
      </c>
      <c r="AG23" s="37" t="s">
        <v>81</v>
      </c>
      <c r="AH23" s="30"/>
      <c r="AI23" s="31">
        <f>AH23*250/AH28</f>
        <v>0</v>
      </c>
      <c r="AJ23" s="37" t="s">
        <v>81</v>
      </c>
      <c r="AK23" s="33"/>
      <c r="AL23" s="31">
        <f>AK23*250/AK28</f>
        <v>0</v>
      </c>
      <c r="AM23" s="37" t="s">
        <v>81</v>
      </c>
      <c r="AN23" s="30"/>
      <c r="AO23" s="31">
        <f>AN23*250/AN28</f>
        <v>0</v>
      </c>
      <c r="AP23" s="17" t="s">
        <v>81</v>
      </c>
      <c r="AQ23" s="30"/>
      <c r="AR23" s="31">
        <f>AQ23*250/AQ28</f>
        <v>0</v>
      </c>
      <c r="AS23" s="37" t="s">
        <v>81</v>
      </c>
      <c r="AT23" s="30"/>
      <c r="AU23" s="31">
        <f>AT23*250/AT28</f>
        <v>0</v>
      </c>
      <c r="AV23" s="37" t="s">
        <v>81</v>
      </c>
      <c r="AW23" s="30"/>
      <c r="AX23" s="31">
        <f>AW23*250/AW28</f>
        <v>0</v>
      </c>
      <c r="AY23" s="37" t="s">
        <v>81</v>
      </c>
      <c r="AZ23" s="30"/>
      <c r="BA23" s="31">
        <f>AZ23*250/AZ28</f>
        <v>0</v>
      </c>
      <c r="BB23" s="37" t="s">
        <v>81</v>
      </c>
      <c r="BC23" s="30"/>
      <c r="BD23" s="31">
        <f>BC23*250/BC28</f>
        <v>0</v>
      </c>
      <c r="BE23" s="37" t="s">
        <v>81</v>
      </c>
      <c r="BF23" s="30"/>
      <c r="BG23" s="51"/>
      <c r="BH23" s="37" t="s">
        <v>81</v>
      </c>
      <c r="BI23" s="30"/>
      <c r="BJ23" s="51"/>
      <c r="BK23" s="37" t="s">
        <v>81</v>
      </c>
      <c r="BL23" s="30"/>
      <c r="BM23" s="31">
        <f>BL23*250/BL28</f>
        <v>0</v>
      </c>
      <c r="BN23" s="37" t="s">
        <v>81</v>
      </c>
      <c r="BO23" s="30"/>
      <c r="BP23" s="31">
        <f>BO23*250/BO28</f>
        <v>0</v>
      </c>
      <c r="BQ23" s="37" t="s">
        <v>81</v>
      </c>
      <c r="BR23" s="30"/>
      <c r="BS23" s="31">
        <f>BR23*250/BR28</f>
        <v>0</v>
      </c>
      <c r="BT23" s="17" t="s">
        <v>81</v>
      </c>
      <c r="BU23" s="33"/>
      <c r="BV23" s="31">
        <f>BU23*250/BU28</f>
        <v>0</v>
      </c>
      <c r="BW23" s="17" t="s">
        <v>81</v>
      </c>
      <c r="BX23" s="33"/>
      <c r="BY23" s="31">
        <f>BX23*250/BX28</f>
        <v>0</v>
      </c>
      <c r="BZ23" s="17" t="s">
        <v>81</v>
      </c>
      <c r="CA23" s="33"/>
      <c r="CB23" s="31">
        <f>CA23*250/CA28</f>
        <v>0</v>
      </c>
      <c r="CC23" s="37" t="s">
        <v>81</v>
      </c>
      <c r="CD23" s="33"/>
      <c r="CE23" s="31">
        <f>CD23*250/CD28</f>
        <v>0</v>
      </c>
      <c r="CF23" s="37" t="s">
        <v>81</v>
      </c>
      <c r="CG23" s="30"/>
      <c r="CH23" s="31">
        <f>CG23*250/CG28</f>
        <v>0</v>
      </c>
      <c r="CI23" s="37" t="s">
        <v>81</v>
      </c>
      <c r="CJ23" s="30"/>
      <c r="CK23" s="31">
        <f>CJ23*250/CJ28</f>
        <v>0</v>
      </c>
      <c r="CL23" s="37" t="s">
        <v>81</v>
      </c>
      <c r="CM23" s="30"/>
      <c r="CN23" s="31">
        <f>CM23*250/CM28</f>
        <v>0</v>
      </c>
      <c r="CO23" s="37" t="s">
        <v>81</v>
      </c>
      <c r="CP23" s="30"/>
      <c r="CQ23" s="31">
        <f>CP23*250/CP28</f>
        <v>0</v>
      </c>
      <c r="CR23" s="37" t="s">
        <v>81</v>
      </c>
      <c r="CS23" s="30"/>
      <c r="CT23" s="31">
        <f>CS23*250/CS28</f>
        <v>0</v>
      </c>
      <c r="CU23" s="37" t="s">
        <v>81</v>
      </c>
      <c r="CV23" s="30"/>
      <c r="CW23" s="51"/>
      <c r="CX23" s="17" t="s">
        <v>81</v>
      </c>
      <c r="CY23" s="33"/>
      <c r="CZ23" s="31">
        <f>CY23*250/CY28</f>
        <v>0</v>
      </c>
      <c r="DA23" s="37" t="s">
        <v>81</v>
      </c>
      <c r="DB23" s="34"/>
      <c r="DC23" s="31">
        <f>DB23*250/DB28</f>
        <v>0</v>
      </c>
      <c r="DD23" s="17" t="s">
        <v>81</v>
      </c>
      <c r="DE23" s="33"/>
      <c r="DF23" s="31">
        <f>DE23*250/DE28</f>
        <v>0</v>
      </c>
      <c r="DG23" s="17" t="s">
        <v>81</v>
      </c>
      <c r="DH23" s="33"/>
      <c r="DI23" s="31">
        <f>DH23*250/DH28</f>
        <v>0</v>
      </c>
      <c r="DJ23" s="17" t="s">
        <v>81</v>
      </c>
      <c r="DK23" s="33"/>
      <c r="DL23" s="31">
        <f>DK23*250/DK28</f>
        <v>0</v>
      </c>
      <c r="DM23" s="17" t="s">
        <v>81</v>
      </c>
      <c r="DN23" s="33"/>
      <c r="DO23" s="31">
        <f>DN23*250/DN28</f>
        <v>0</v>
      </c>
      <c r="DP23" s="17" t="s">
        <v>81</v>
      </c>
      <c r="DQ23" s="33"/>
      <c r="DR23" s="31">
        <f>DQ23*250/DQ28</f>
        <v>0</v>
      </c>
    </row>
    <row r="24" spans="1:122" ht="12.75">
      <c r="A24" s="3" t="e">
        <f>#REF!*#REF!</f>
        <v>#REF!</v>
      </c>
      <c r="B24" s="50" t="s">
        <v>82</v>
      </c>
      <c r="C24" s="37" t="s">
        <v>83</v>
      </c>
      <c r="D24" s="30"/>
      <c r="E24" s="31">
        <f>D24*100/D28</f>
        <v>0</v>
      </c>
      <c r="F24" s="37" t="s">
        <v>83</v>
      </c>
      <c r="G24" s="30"/>
      <c r="H24" s="31">
        <f>G24*250/G28</f>
        <v>0</v>
      </c>
      <c r="I24" s="37" t="s">
        <v>83</v>
      </c>
      <c r="J24" s="30"/>
      <c r="K24" s="36"/>
      <c r="L24" s="37" t="s">
        <v>83</v>
      </c>
      <c r="M24" s="30"/>
      <c r="N24" s="51"/>
      <c r="O24" s="37" t="s">
        <v>83</v>
      </c>
      <c r="P24" s="33"/>
      <c r="Q24" s="31"/>
      <c r="R24" s="37" t="s">
        <v>83</v>
      </c>
      <c r="S24" s="30"/>
      <c r="T24" s="31"/>
      <c r="U24" s="37" t="s">
        <v>83</v>
      </c>
      <c r="V24" s="30"/>
      <c r="W24" s="51"/>
      <c r="X24" s="37" t="s">
        <v>83</v>
      </c>
      <c r="Y24" s="30">
        <v>30</v>
      </c>
      <c r="Z24" s="31">
        <f>Y24*250/Y28</f>
        <v>6.787330316742081</v>
      </c>
      <c r="AA24" s="37" t="s">
        <v>83</v>
      </c>
      <c r="AB24" s="33"/>
      <c r="AC24" s="31">
        <f>AB24*250/AB28</f>
        <v>0</v>
      </c>
      <c r="AD24" s="37" t="s">
        <v>83</v>
      </c>
      <c r="AE24" s="30"/>
      <c r="AF24" s="51"/>
      <c r="AG24" s="37" t="s">
        <v>83</v>
      </c>
      <c r="AH24" s="30"/>
      <c r="AI24" s="31">
        <f>AH24*250/AH28</f>
        <v>0</v>
      </c>
      <c r="AJ24" s="37" t="s">
        <v>83</v>
      </c>
      <c r="AK24" s="33"/>
      <c r="AL24" s="31">
        <f>AK24*250/AK28</f>
        <v>0</v>
      </c>
      <c r="AM24" s="37" t="s">
        <v>83</v>
      </c>
      <c r="AN24" s="30">
        <v>0</v>
      </c>
      <c r="AO24" s="31">
        <f>AN24*250/AN28</f>
        <v>0</v>
      </c>
      <c r="AP24" s="17" t="s">
        <v>83</v>
      </c>
      <c r="AQ24" s="30">
        <v>0</v>
      </c>
      <c r="AR24" s="31">
        <f>AQ24*250/AQ28</f>
        <v>0</v>
      </c>
      <c r="AS24" s="37" t="s">
        <v>83</v>
      </c>
      <c r="AT24" s="30">
        <v>0</v>
      </c>
      <c r="AU24" s="31">
        <f>AT24*250/AT28</f>
        <v>0</v>
      </c>
      <c r="AV24" s="37" t="s">
        <v>83</v>
      </c>
      <c r="AW24" s="30">
        <v>0</v>
      </c>
      <c r="AX24" s="31">
        <f>AW24*250/AW28</f>
        <v>0</v>
      </c>
      <c r="AY24" s="37" t="s">
        <v>83</v>
      </c>
      <c r="AZ24" s="30">
        <v>0</v>
      </c>
      <c r="BA24" s="31">
        <f>AZ24*250/AZ28</f>
        <v>0</v>
      </c>
      <c r="BB24" s="37" t="s">
        <v>83</v>
      </c>
      <c r="BC24" s="30"/>
      <c r="BD24" s="31">
        <f>BC24*250/BC28</f>
        <v>0</v>
      </c>
      <c r="BE24" s="37" t="s">
        <v>83</v>
      </c>
      <c r="BF24" s="30"/>
      <c r="BG24" s="51"/>
      <c r="BH24" s="37" t="s">
        <v>83</v>
      </c>
      <c r="BI24" s="30"/>
      <c r="BJ24" s="51"/>
      <c r="BK24" s="37" t="s">
        <v>83</v>
      </c>
      <c r="BL24" s="30"/>
      <c r="BM24" s="31">
        <f>BL24*250/BL28</f>
        <v>0</v>
      </c>
      <c r="BN24" s="37" t="s">
        <v>83</v>
      </c>
      <c r="BO24" s="30">
        <v>0</v>
      </c>
      <c r="BP24" s="31">
        <f>BO24*250/BO28</f>
        <v>0</v>
      </c>
      <c r="BQ24" s="37" t="s">
        <v>83</v>
      </c>
      <c r="BR24" s="30">
        <v>0</v>
      </c>
      <c r="BS24" s="31">
        <f>BR24*250/BR28</f>
        <v>0</v>
      </c>
      <c r="BT24" s="17" t="s">
        <v>83</v>
      </c>
      <c r="BU24" s="33"/>
      <c r="BV24" s="31">
        <f>BU24*250/BU28</f>
        <v>0</v>
      </c>
      <c r="BW24" s="17" t="s">
        <v>83</v>
      </c>
      <c r="BX24" s="33"/>
      <c r="BY24" s="31">
        <f>BX24*250/BX28</f>
        <v>0</v>
      </c>
      <c r="BZ24" s="17" t="s">
        <v>83</v>
      </c>
      <c r="CA24" s="33"/>
      <c r="CB24" s="31">
        <f>CA24*250/CA28</f>
        <v>0</v>
      </c>
      <c r="CC24" s="37" t="s">
        <v>83</v>
      </c>
      <c r="CD24" s="33"/>
      <c r="CE24" s="31">
        <f>CD24*250/CD28</f>
        <v>0</v>
      </c>
      <c r="CF24" s="37" t="s">
        <v>83</v>
      </c>
      <c r="CG24" s="30"/>
      <c r="CH24" s="31">
        <f>CG24*250/CG28</f>
        <v>0</v>
      </c>
      <c r="CI24" s="37" t="s">
        <v>83</v>
      </c>
      <c r="CJ24" s="30"/>
      <c r="CK24" s="31">
        <f>CJ24*250/CJ28</f>
        <v>0</v>
      </c>
      <c r="CL24" s="37" t="s">
        <v>83</v>
      </c>
      <c r="CM24" s="30"/>
      <c r="CN24" s="31">
        <f>CM24*250/CM28</f>
        <v>0</v>
      </c>
      <c r="CO24" s="37" t="s">
        <v>83</v>
      </c>
      <c r="CP24" s="30"/>
      <c r="CQ24" s="31">
        <f>CP24*250/CP28</f>
        <v>0</v>
      </c>
      <c r="CR24" s="37" t="s">
        <v>83</v>
      </c>
      <c r="CS24" s="30"/>
      <c r="CT24" s="51"/>
      <c r="CU24" s="37" t="s">
        <v>83</v>
      </c>
      <c r="CV24" s="30"/>
      <c r="CW24" s="51"/>
      <c r="CX24" s="17" t="s">
        <v>83</v>
      </c>
      <c r="CY24" s="33"/>
      <c r="CZ24" s="31">
        <f>CY24*250/CY28</f>
        <v>0</v>
      </c>
      <c r="DA24" s="37" t="s">
        <v>83</v>
      </c>
      <c r="DB24" s="34"/>
      <c r="DC24" s="52"/>
      <c r="DD24" s="17" t="s">
        <v>83</v>
      </c>
      <c r="DE24" s="33"/>
      <c r="DF24" s="31">
        <f>DE24*250/DE28</f>
        <v>0</v>
      </c>
      <c r="DG24" s="17" t="s">
        <v>83</v>
      </c>
      <c r="DH24" s="33"/>
      <c r="DI24" s="31">
        <f>DH24*250/DH28</f>
        <v>0</v>
      </c>
      <c r="DJ24" s="17" t="s">
        <v>83</v>
      </c>
      <c r="DK24" s="33"/>
      <c r="DL24" s="31">
        <f>DK24*250/DK28</f>
        <v>0</v>
      </c>
      <c r="DM24" s="17" t="s">
        <v>83</v>
      </c>
      <c r="DN24" s="33"/>
      <c r="DO24" s="31">
        <f>DN24*250/DN28</f>
        <v>0</v>
      </c>
      <c r="DP24" s="17" t="s">
        <v>83</v>
      </c>
      <c r="DQ24" s="33"/>
      <c r="DR24" s="31">
        <f>DQ24*250/DQ28</f>
        <v>0</v>
      </c>
    </row>
    <row r="25" spans="1:122" ht="12.75">
      <c r="A25" s="3" t="e">
        <f>#REF!*#REF!</f>
        <v>#REF!</v>
      </c>
      <c r="B25" s="50" t="s">
        <v>84</v>
      </c>
      <c r="C25" s="17" t="s">
        <v>85</v>
      </c>
      <c r="D25" s="30"/>
      <c r="E25" s="31">
        <f>D25*100/D28</f>
        <v>0</v>
      </c>
      <c r="F25" s="17" t="s">
        <v>85</v>
      </c>
      <c r="G25" s="30"/>
      <c r="H25" s="31">
        <f>G25*250/G28</f>
        <v>0</v>
      </c>
      <c r="I25" s="17" t="s">
        <v>85</v>
      </c>
      <c r="J25" s="30"/>
      <c r="K25" s="36"/>
      <c r="L25" s="17" t="s">
        <v>85</v>
      </c>
      <c r="M25" s="30"/>
      <c r="N25" s="36"/>
      <c r="O25" s="17" t="s">
        <v>85</v>
      </c>
      <c r="P25" s="33"/>
      <c r="Q25" s="31"/>
      <c r="R25" s="17" t="s">
        <v>85</v>
      </c>
      <c r="S25" s="30"/>
      <c r="T25" s="31"/>
      <c r="U25" s="17" t="s">
        <v>85</v>
      </c>
      <c r="V25" s="30">
        <v>7</v>
      </c>
      <c r="W25" s="31">
        <f>V25*250/V28</f>
        <v>1.7552657973921766</v>
      </c>
      <c r="X25" s="17" t="s">
        <v>85</v>
      </c>
      <c r="Y25" s="30"/>
      <c r="Z25" s="31">
        <f>Y25*250/Y28</f>
        <v>0</v>
      </c>
      <c r="AA25" s="17" t="s">
        <v>85</v>
      </c>
      <c r="AB25" s="33"/>
      <c r="AC25" s="31">
        <f>AB25*250/AB28</f>
        <v>0</v>
      </c>
      <c r="AD25" s="17" t="s">
        <v>85</v>
      </c>
      <c r="AE25" s="30"/>
      <c r="AF25" s="36"/>
      <c r="AG25" s="17" t="s">
        <v>85</v>
      </c>
      <c r="AH25" s="30"/>
      <c r="AI25" s="31">
        <f>AH25*250/AH28</f>
        <v>0</v>
      </c>
      <c r="AJ25" s="17" t="s">
        <v>85</v>
      </c>
      <c r="AK25" s="33"/>
      <c r="AL25" s="31">
        <f>AK25*250/AK28</f>
        <v>0</v>
      </c>
      <c r="AM25" s="17" t="s">
        <v>85</v>
      </c>
      <c r="AN25" s="30"/>
      <c r="AO25" s="31">
        <f>AN25*250/AN28</f>
        <v>0</v>
      </c>
      <c r="AP25" s="17" t="s">
        <v>85</v>
      </c>
      <c r="AQ25" s="30"/>
      <c r="AR25" s="31">
        <f>AQ25*250/AQ28</f>
        <v>0</v>
      </c>
      <c r="AS25" s="17" t="s">
        <v>85</v>
      </c>
      <c r="AT25" s="30"/>
      <c r="AU25" s="31">
        <f>AT25*250/AT28</f>
        <v>0</v>
      </c>
      <c r="AV25" s="17" t="s">
        <v>85</v>
      </c>
      <c r="AW25" s="30"/>
      <c r="AX25" s="31">
        <f>AW25*250/AW28</f>
        <v>0</v>
      </c>
      <c r="AY25" s="17" t="s">
        <v>85</v>
      </c>
      <c r="AZ25" s="30"/>
      <c r="BA25" s="31">
        <f>AZ25*250/AZ28</f>
        <v>0</v>
      </c>
      <c r="BB25" s="17" t="s">
        <v>85</v>
      </c>
      <c r="BC25" s="30"/>
      <c r="BD25" s="31">
        <f>BC25*250/BC28</f>
        <v>0</v>
      </c>
      <c r="BE25" s="17" t="s">
        <v>85</v>
      </c>
      <c r="BF25" s="30"/>
      <c r="BG25" s="36"/>
      <c r="BH25" s="17" t="s">
        <v>85</v>
      </c>
      <c r="BI25" s="30"/>
      <c r="BJ25" s="36"/>
      <c r="BK25" s="17" t="s">
        <v>85</v>
      </c>
      <c r="BL25" s="30"/>
      <c r="BM25" s="31">
        <f>BL25*250/BL28</f>
        <v>0</v>
      </c>
      <c r="BN25" s="17" t="s">
        <v>85</v>
      </c>
      <c r="BO25" s="30"/>
      <c r="BP25" s="31">
        <f>BO25*250/BO28</f>
        <v>0</v>
      </c>
      <c r="BQ25" s="17" t="s">
        <v>85</v>
      </c>
      <c r="BR25" s="30"/>
      <c r="BS25" s="31">
        <f>BR25*250/BR28</f>
        <v>0</v>
      </c>
      <c r="BT25" s="17" t="s">
        <v>85</v>
      </c>
      <c r="BU25" s="33"/>
      <c r="BV25" s="31">
        <f>BU25*250/BU28</f>
        <v>0</v>
      </c>
      <c r="BW25" s="17" t="s">
        <v>85</v>
      </c>
      <c r="BX25" s="33"/>
      <c r="BY25" s="31">
        <f>BX25*250/BX28</f>
        <v>0</v>
      </c>
      <c r="BZ25" s="17" t="s">
        <v>85</v>
      </c>
      <c r="CA25" s="33"/>
      <c r="CB25" s="31">
        <f>CA25*250/CA28</f>
        <v>0</v>
      </c>
      <c r="CC25" s="17" t="s">
        <v>85</v>
      </c>
      <c r="CD25" s="33"/>
      <c r="CE25" s="31">
        <f>CD25*250/CD28</f>
        <v>0</v>
      </c>
      <c r="CF25" s="17" t="s">
        <v>85</v>
      </c>
      <c r="CG25" s="30"/>
      <c r="CH25" s="31">
        <f>CG25*250/CG28</f>
        <v>0</v>
      </c>
      <c r="CI25" s="17" t="s">
        <v>85</v>
      </c>
      <c r="CJ25" s="30"/>
      <c r="CK25" s="31">
        <f>CJ25*250/CJ28</f>
        <v>0</v>
      </c>
      <c r="CL25" s="17" t="s">
        <v>85</v>
      </c>
      <c r="CM25" s="30"/>
      <c r="CN25" s="31">
        <f>CM25*250/CM28</f>
        <v>0</v>
      </c>
      <c r="CO25" s="17" t="s">
        <v>85</v>
      </c>
      <c r="CP25" s="30"/>
      <c r="CQ25" s="31">
        <f>CP25*250/CP28</f>
        <v>0</v>
      </c>
      <c r="CR25" s="17" t="s">
        <v>85</v>
      </c>
      <c r="CS25" s="30"/>
      <c r="CT25" s="36"/>
      <c r="CU25" s="17" t="s">
        <v>85</v>
      </c>
      <c r="CV25" s="30"/>
      <c r="CW25" s="36"/>
      <c r="CX25" s="17" t="s">
        <v>85</v>
      </c>
      <c r="CY25" s="33"/>
      <c r="CZ25" s="31">
        <f>CY25*250/CY28</f>
        <v>0</v>
      </c>
      <c r="DA25" s="17" t="s">
        <v>85</v>
      </c>
      <c r="DB25" s="34"/>
      <c r="DC25" s="31">
        <f>DB25*250/DB28</f>
        <v>0</v>
      </c>
      <c r="DD25" s="17" t="s">
        <v>85</v>
      </c>
      <c r="DE25" s="33"/>
      <c r="DF25" s="31">
        <f>DE25*250/DE28</f>
        <v>0</v>
      </c>
      <c r="DG25" s="17" t="s">
        <v>85</v>
      </c>
      <c r="DH25" s="33"/>
      <c r="DI25" s="31">
        <f>DH25*250/DH28</f>
        <v>0</v>
      </c>
      <c r="DJ25" s="17" t="s">
        <v>85</v>
      </c>
      <c r="DK25" s="33"/>
      <c r="DL25" s="31">
        <f>DK25*250/DK28</f>
        <v>0</v>
      </c>
      <c r="DM25" s="17" t="s">
        <v>85</v>
      </c>
      <c r="DN25" s="33"/>
      <c r="DO25" s="31">
        <f>DN25*250/DN28</f>
        <v>0</v>
      </c>
      <c r="DP25" s="17" t="s">
        <v>85</v>
      </c>
      <c r="DQ25" s="33"/>
      <c r="DR25" s="31">
        <f>DQ25*250/DQ28</f>
        <v>0</v>
      </c>
    </row>
    <row r="26" spans="1:122" ht="12.75">
      <c r="A26" s="3" t="e">
        <f>#REF!*#REF!</f>
        <v>#REF!</v>
      </c>
      <c r="B26" s="50" t="s">
        <v>86</v>
      </c>
      <c r="C26" s="17" t="s">
        <v>87</v>
      </c>
      <c r="D26" s="30">
        <v>0</v>
      </c>
      <c r="E26" s="31">
        <f>D26*100/D28</f>
        <v>0</v>
      </c>
      <c r="F26" s="17" t="s">
        <v>87</v>
      </c>
      <c r="G26" s="30"/>
      <c r="H26" s="31">
        <f>G26*250/G28</f>
        <v>0</v>
      </c>
      <c r="I26" s="17" t="s">
        <v>87</v>
      </c>
      <c r="J26" s="30"/>
      <c r="K26" s="36"/>
      <c r="L26" s="17" t="s">
        <v>87</v>
      </c>
      <c r="M26" s="30"/>
      <c r="N26" s="36"/>
      <c r="O26" s="17" t="s">
        <v>87</v>
      </c>
      <c r="P26" s="33"/>
      <c r="Q26" s="31"/>
      <c r="R26" s="17" t="s">
        <v>87</v>
      </c>
      <c r="S26" s="30"/>
      <c r="T26" s="31"/>
      <c r="U26" s="17" t="s">
        <v>87</v>
      </c>
      <c r="V26" s="30"/>
      <c r="W26" s="36"/>
      <c r="X26" s="17" t="s">
        <v>87</v>
      </c>
      <c r="Y26" s="30">
        <v>15</v>
      </c>
      <c r="Z26" s="31">
        <f>Y26*250/Y28</f>
        <v>3.3936651583710407</v>
      </c>
      <c r="AA26" s="17" t="s">
        <v>87</v>
      </c>
      <c r="AB26" s="33"/>
      <c r="AC26" s="31">
        <f>AB26*250/AB28</f>
        <v>0</v>
      </c>
      <c r="AD26" s="17" t="s">
        <v>87</v>
      </c>
      <c r="AE26" s="30"/>
      <c r="AF26" s="36"/>
      <c r="AG26" s="17" t="s">
        <v>87</v>
      </c>
      <c r="AH26" s="30"/>
      <c r="AI26" s="31">
        <f>AH26*250/AH28</f>
        <v>0</v>
      </c>
      <c r="AJ26" s="17" t="s">
        <v>87</v>
      </c>
      <c r="AK26" s="33"/>
      <c r="AL26" s="31">
        <f>AK26*250/AK28</f>
        <v>0</v>
      </c>
      <c r="AM26" s="17" t="s">
        <v>87</v>
      </c>
      <c r="AN26" s="30"/>
      <c r="AO26" s="31">
        <f>AN26*250/AN28</f>
        <v>0</v>
      </c>
      <c r="AP26" s="17" t="s">
        <v>87</v>
      </c>
      <c r="AQ26" s="30"/>
      <c r="AR26" s="31">
        <f>AQ26*250/AQ28</f>
        <v>0</v>
      </c>
      <c r="AS26" s="17" t="s">
        <v>87</v>
      </c>
      <c r="AT26" s="30"/>
      <c r="AU26" s="31">
        <f>AT26*250/AT28</f>
        <v>0</v>
      </c>
      <c r="AV26" s="17" t="s">
        <v>87</v>
      </c>
      <c r="AW26" s="30"/>
      <c r="AX26" s="31">
        <f>AW26*250/AW28</f>
        <v>0</v>
      </c>
      <c r="AY26" s="17" t="s">
        <v>87</v>
      </c>
      <c r="AZ26" s="30"/>
      <c r="BA26" s="31">
        <f>AZ26*250/AZ28</f>
        <v>0</v>
      </c>
      <c r="BB26" s="17" t="s">
        <v>87</v>
      </c>
      <c r="BC26" s="30"/>
      <c r="BD26" s="31">
        <f>BC26*250/BC28</f>
        <v>0</v>
      </c>
      <c r="BE26" s="17" t="s">
        <v>87</v>
      </c>
      <c r="BF26" s="30"/>
      <c r="BG26" s="36"/>
      <c r="BH26" s="17" t="s">
        <v>87</v>
      </c>
      <c r="BI26" s="30"/>
      <c r="BJ26" s="36"/>
      <c r="BK26" s="17" t="s">
        <v>87</v>
      </c>
      <c r="BL26" s="30"/>
      <c r="BM26" s="31">
        <f>BL26*250/BL28</f>
        <v>0</v>
      </c>
      <c r="BN26" s="17" t="s">
        <v>87</v>
      </c>
      <c r="BO26" s="30"/>
      <c r="BP26" s="31">
        <f>BO26*250/BO28</f>
        <v>0</v>
      </c>
      <c r="BQ26" s="17" t="s">
        <v>87</v>
      </c>
      <c r="BR26" s="30"/>
      <c r="BS26" s="31">
        <f>BR26*250/BR28</f>
        <v>0</v>
      </c>
      <c r="BT26" s="17" t="s">
        <v>87</v>
      </c>
      <c r="BU26" s="33"/>
      <c r="BV26" s="31">
        <f>BU26*250/BU28</f>
        <v>0</v>
      </c>
      <c r="BW26" s="17" t="s">
        <v>87</v>
      </c>
      <c r="BX26" s="33"/>
      <c r="BY26" s="31">
        <f>BX26*250/BX28</f>
        <v>0</v>
      </c>
      <c r="BZ26" s="17" t="s">
        <v>87</v>
      </c>
      <c r="CA26" s="33"/>
      <c r="CB26" s="31">
        <f>CA26*250/CA28</f>
        <v>0</v>
      </c>
      <c r="CC26" s="17" t="s">
        <v>87</v>
      </c>
      <c r="CD26" s="33"/>
      <c r="CE26" s="31">
        <f>CD26*250/CD28</f>
        <v>0</v>
      </c>
      <c r="CF26" s="17" t="s">
        <v>87</v>
      </c>
      <c r="CG26" s="30"/>
      <c r="CH26" s="31">
        <f>CG26*250/CG28</f>
        <v>0</v>
      </c>
      <c r="CI26" s="17" t="s">
        <v>87</v>
      </c>
      <c r="CJ26" s="30"/>
      <c r="CK26" s="31">
        <f>CJ26*250/CJ28</f>
        <v>0</v>
      </c>
      <c r="CL26" s="17" t="s">
        <v>87</v>
      </c>
      <c r="CM26" s="30"/>
      <c r="CN26" s="31">
        <f>CM26*250/CM28</f>
        <v>0</v>
      </c>
      <c r="CO26" s="17" t="s">
        <v>87</v>
      </c>
      <c r="CP26" s="30"/>
      <c r="CQ26" s="31">
        <f>CP26*250/CP28</f>
        <v>0</v>
      </c>
      <c r="CR26" s="17" t="s">
        <v>87</v>
      </c>
      <c r="CS26" s="30"/>
      <c r="CT26" s="36"/>
      <c r="CU26" s="17" t="s">
        <v>87</v>
      </c>
      <c r="CV26" s="30"/>
      <c r="CW26" s="36"/>
      <c r="CX26" s="17" t="s">
        <v>87</v>
      </c>
      <c r="CY26" s="33"/>
      <c r="CZ26" s="31">
        <f>CY26*250/CY28</f>
        <v>0</v>
      </c>
      <c r="DA26" s="17" t="s">
        <v>87</v>
      </c>
      <c r="DB26" s="34"/>
      <c r="DC26" s="53"/>
      <c r="DD26" s="17" t="s">
        <v>87</v>
      </c>
      <c r="DE26" s="33"/>
      <c r="DF26" s="31">
        <f>DE26*250/DE28</f>
        <v>0</v>
      </c>
      <c r="DG26" s="17" t="s">
        <v>87</v>
      </c>
      <c r="DH26" s="33"/>
      <c r="DI26" s="31">
        <f>DH26*250/DH28</f>
        <v>0</v>
      </c>
      <c r="DJ26" s="17" t="s">
        <v>87</v>
      </c>
      <c r="DK26" s="33"/>
      <c r="DL26" s="31">
        <f>DK26*250/DK28</f>
        <v>0</v>
      </c>
      <c r="DM26" s="17" t="s">
        <v>87</v>
      </c>
      <c r="DN26" s="33"/>
      <c r="DO26" s="31">
        <f>DN26*250/DN28</f>
        <v>0</v>
      </c>
      <c r="DP26" s="17" t="s">
        <v>87</v>
      </c>
      <c r="DQ26" s="33"/>
      <c r="DR26" s="31">
        <f>DQ26*250/DQ28</f>
        <v>0</v>
      </c>
    </row>
    <row r="27" spans="2:122" ht="12.75">
      <c r="B27" s="50" t="s">
        <v>88</v>
      </c>
      <c r="C27" s="50" t="s">
        <v>88</v>
      </c>
      <c r="D27" s="46"/>
      <c r="E27" s="19"/>
      <c r="G27" s="46"/>
      <c r="H27" s="19"/>
      <c r="J27" s="46"/>
      <c r="K27" s="54"/>
      <c r="M27" s="46"/>
      <c r="N27" s="38"/>
      <c r="P27" s="33"/>
      <c r="Q27" s="19"/>
      <c r="S27" s="46"/>
      <c r="T27" s="19"/>
      <c r="V27" s="46"/>
      <c r="W27" s="38"/>
      <c r="Y27" s="46"/>
      <c r="Z27" s="38"/>
      <c r="AB27" s="45"/>
      <c r="AC27" s="19"/>
      <c r="AE27" s="46"/>
      <c r="AF27" s="38"/>
      <c r="AH27" s="46"/>
      <c r="AI27" s="19"/>
      <c r="AK27" s="45"/>
      <c r="AL27" s="19"/>
      <c r="AN27" s="46"/>
      <c r="AO27" s="19"/>
      <c r="AQ27" s="46"/>
      <c r="AR27" s="19"/>
      <c r="AT27" s="46"/>
      <c r="AU27" s="19"/>
      <c r="AW27" s="46"/>
      <c r="AX27" s="19"/>
      <c r="AZ27" s="46"/>
      <c r="BA27" s="19"/>
      <c r="BC27" s="46"/>
      <c r="BD27" s="19"/>
      <c r="BF27" s="46"/>
      <c r="BG27" s="38"/>
      <c r="BI27" s="46"/>
      <c r="BJ27" s="38"/>
      <c r="BL27" s="46"/>
      <c r="BM27" s="19"/>
      <c r="BO27" s="46"/>
      <c r="BP27" s="19"/>
      <c r="BR27" s="46"/>
      <c r="BS27" s="19"/>
      <c r="BU27" s="33"/>
      <c r="BV27" s="19"/>
      <c r="BX27" s="33"/>
      <c r="BY27" s="19"/>
      <c r="CA27" s="45"/>
      <c r="CB27" s="19"/>
      <c r="CD27" s="45"/>
      <c r="CE27" s="19"/>
      <c r="CG27" s="46"/>
      <c r="CH27" s="19"/>
      <c r="CJ27" s="46"/>
      <c r="CK27" s="19"/>
      <c r="CM27" s="46"/>
      <c r="CN27" s="19"/>
      <c r="CP27" s="46"/>
      <c r="CQ27" s="19"/>
      <c r="CS27" s="46"/>
      <c r="CT27" s="38"/>
      <c r="CV27" s="46"/>
      <c r="CW27" s="38"/>
      <c r="CY27" s="45"/>
      <c r="CZ27" s="19"/>
      <c r="DB27" s="49"/>
      <c r="DC27" s="55"/>
      <c r="DE27" s="45"/>
      <c r="DF27" s="19"/>
      <c r="DH27" s="45"/>
      <c r="DI27" s="19"/>
      <c r="DK27" s="45"/>
      <c r="DL27" s="19"/>
      <c r="DN27" s="45"/>
      <c r="DO27" s="19"/>
      <c r="DQ27" s="45"/>
      <c r="DR27" s="19"/>
    </row>
    <row r="28" spans="4:122" ht="12.75">
      <c r="D28" s="30">
        <f>SUM(D3:D27)</f>
        <v>630</v>
      </c>
      <c r="E28" s="51">
        <f>SUM(E3:E27)</f>
        <v>100</v>
      </c>
      <c r="G28" s="30">
        <f>SUM(G3:G27)</f>
        <v>245</v>
      </c>
      <c r="H28" s="51">
        <f>SUM(H3:H27)</f>
        <v>250</v>
      </c>
      <c r="J28" s="30"/>
      <c r="K28" s="36"/>
      <c r="M28" s="30"/>
      <c r="N28" s="51"/>
      <c r="P28" s="34"/>
      <c r="Q28" s="51"/>
      <c r="S28" s="30"/>
      <c r="T28" s="51"/>
      <c r="V28" s="30">
        <f>SUM(V3:V27)</f>
        <v>997</v>
      </c>
      <c r="W28" s="51">
        <f>SUM(W3:W27)</f>
        <v>250</v>
      </c>
      <c r="Y28" s="30">
        <f>SUM(Y3:Y27)</f>
        <v>1105</v>
      </c>
      <c r="Z28" s="51">
        <f>SUM(Z3:Z27)</f>
        <v>250</v>
      </c>
      <c r="AB28" s="30">
        <f>SUM(AB3:AB27)</f>
        <v>100</v>
      </c>
      <c r="AC28" s="51">
        <f>SUM(AC2:AC27)</f>
        <v>250</v>
      </c>
      <c r="AE28" s="30">
        <f>SUM(AE3:AE27)</f>
        <v>1100</v>
      </c>
      <c r="AF28" s="51">
        <f>SUM(AF3:AF27)</f>
        <v>250</v>
      </c>
      <c r="AH28" s="30">
        <f>SUM(AH3:AH27)</f>
        <v>100</v>
      </c>
      <c r="AI28" s="51">
        <f>SUM(AI3:AI27)</f>
        <v>250</v>
      </c>
      <c r="AK28" s="30">
        <f>SUM(AK3:AK27)</f>
        <v>97.55999999999999</v>
      </c>
      <c r="AL28" s="51">
        <f>SUM(AL3:AL27)</f>
        <v>250.00000000000003</v>
      </c>
      <c r="AN28" s="30">
        <f>SUM(AN3:AN27)</f>
        <v>100</v>
      </c>
      <c r="AO28" s="51">
        <f>SUM(AO3:AO27)</f>
        <v>250</v>
      </c>
      <c r="AQ28" s="30">
        <f>SUM(AQ3:AQ27)</f>
        <v>100</v>
      </c>
      <c r="AR28" s="51">
        <f>SUM(AR3:AR27)</f>
        <v>250</v>
      </c>
      <c r="AT28" s="30">
        <f>SUM(AT3:AT27)</f>
        <v>100</v>
      </c>
      <c r="AU28" s="51">
        <f>SUM(AU3:AU27)</f>
        <v>250</v>
      </c>
      <c r="AW28" s="30">
        <f>SUM(AW3:AW27)</f>
        <v>100</v>
      </c>
      <c r="AX28" s="51">
        <f>SUM(AX3:AX27)</f>
        <v>250</v>
      </c>
      <c r="AZ28" s="30">
        <f>SUM(AZ3:AZ27)</f>
        <v>100</v>
      </c>
      <c r="BA28" s="51">
        <f>SUM(BA3:BA27)</f>
        <v>250</v>
      </c>
      <c r="BC28" s="30">
        <f>SUM(BC3:BC27)</f>
        <v>96</v>
      </c>
      <c r="BD28" s="51">
        <f>SUM(BD3:BD27)</f>
        <v>250</v>
      </c>
      <c r="BF28" s="30">
        <f>SUM(BF3:BF27)</f>
        <v>1120</v>
      </c>
      <c r="BG28" s="51">
        <f>SUM(BG3:BG27)</f>
        <v>250</v>
      </c>
      <c r="BI28" s="30">
        <f>SUM(BI3:BI27)</f>
        <v>1020</v>
      </c>
      <c r="BJ28" s="51">
        <f>SUM(BJ3:BJ27)</f>
        <v>250</v>
      </c>
      <c r="BL28" s="30">
        <f>SUM(BL3:BL27)</f>
        <v>1020</v>
      </c>
      <c r="BM28" s="51">
        <f>SUM(BM3:BM27)</f>
        <v>250</v>
      </c>
      <c r="BO28" s="30">
        <f>SUM(BO3:BO27)</f>
        <v>112</v>
      </c>
      <c r="BP28" s="51">
        <f>SUM(BP3:BP27)</f>
        <v>250</v>
      </c>
      <c r="BR28" s="30">
        <f>SUM(BR3:BR27)</f>
        <v>112</v>
      </c>
      <c r="BS28" s="51">
        <f>SUM(BS3:BS27)</f>
        <v>250</v>
      </c>
      <c r="BU28" s="34">
        <f>SUM(BU3:BU27)</f>
        <v>109.99</v>
      </c>
      <c r="BV28" s="51">
        <f>SUM(BV3:BV27)</f>
        <v>250</v>
      </c>
      <c r="BX28" s="34">
        <f>SUM(BX3:BX27)</f>
        <v>109</v>
      </c>
      <c r="BY28" s="51">
        <f>SUM(BY3:BY27)</f>
        <v>250</v>
      </c>
      <c r="CA28" s="30">
        <f>SUM(CA3:CA27)</f>
        <v>100.2</v>
      </c>
      <c r="CB28" s="51">
        <f>SUM(CB3:CB27)</f>
        <v>249.99999999999997</v>
      </c>
      <c r="CD28" s="30">
        <f>SUM(CD3:CD27)</f>
        <v>100.53999999999999</v>
      </c>
      <c r="CE28" s="51">
        <f>SUM(CE3:CE27)</f>
        <v>250</v>
      </c>
      <c r="CG28" s="30">
        <f>SUM(CG3:CG27)</f>
        <v>92</v>
      </c>
      <c r="CH28" s="51">
        <f>SUM(CH3:CH27)</f>
        <v>250</v>
      </c>
      <c r="CJ28" s="30">
        <f>SUM(CJ3:CJ27)</f>
        <v>266</v>
      </c>
      <c r="CK28" s="51">
        <f>SUM(CK3:CK27)</f>
        <v>250</v>
      </c>
      <c r="CM28" s="4">
        <f>SUM(CM3:CM27)</f>
        <v>640</v>
      </c>
      <c r="CN28" s="51">
        <f>SUM(CN3:CN27)</f>
        <v>250</v>
      </c>
      <c r="CP28" s="30">
        <f>SUM(CP3:CP27)</f>
        <v>245</v>
      </c>
      <c r="CQ28" s="51">
        <f>SUM(CQ3:CQ27)</f>
        <v>250</v>
      </c>
      <c r="CS28" s="30">
        <f>SUM(CS3:CS27)</f>
        <v>1000</v>
      </c>
      <c r="CT28" s="51">
        <f>SUM(CT3:CT27)</f>
        <v>250</v>
      </c>
      <c r="CV28" s="30">
        <f>SUM(CV3:CV27)</f>
        <v>1060</v>
      </c>
      <c r="CW28" s="51">
        <f>SUM(CW3:CW27)</f>
        <v>250</v>
      </c>
      <c r="CY28" s="30">
        <f>SUM(CY3:CY27)</f>
        <v>100.5</v>
      </c>
      <c r="CZ28" s="51">
        <f>SUM(CZ3:CZ27)</f>
        <v>250</v>
      </c>
      <c r="DB28" s="30">
        <f>SUM(DB3:DB27)</f>
        <v>1000</v>
      </c>
      <c r="DC28" s="51">
        <f>SUM(DC3:DC27)</f>
        <v>250</v>
      </c>
      <c r="DE28" s="30">
        <f>SUM(DE3:DE27)</f>
        <v>100.56</v>
      </c>
      <c r="DF28" s="51">
        <f>SUM(DF3:DF27)</f>
        <v>250</v>
      </c>
      <c r="DH28" s="30">
        <f>SUM(DH3:DH27)</f>
        <v>100.00999999999999</v>
      </c>
      <c r="DI28" s="51">
        <f>SUM(DI3:DI27)</f>
        <v>250</v>
      </c>
      <c r="DK28" s="30">
        <f>SUM(DK3:DK27)</f>
        <v>100.10000000000001</v>
      </c>
      <c r="DL28" s="51">
        <f>SUM(DL3:DL27)</f>
        <v>249.99999999999997</v>
      </c>
      <c r="DN28" s="30">
        <f>SUM(DN3:DN27)</f>
        <v>100.00999999999999</v>
      </c>
      <c r="DO28" s="51">
        <f>SUM(DO3:DO27)</f>
        <v>250</v>
      </c>
      <c r="DQ28" s="30">
        <f>SUM(DQ3:DQ27)</f>
        <v>100.42000000000002</v>
      </c>
      <c r="DR28" s="51">
        <f>SUM(DR3:DR27)</f>
        <v>249.99999999999994</v>
      </c>
    </row>
    <row r="29" spans="1:122" ht="12.75">
      <c r="A29" s="3" t="e">
        <f>SUM(A6:A28)</f>
        <v>#REF!</v>
      </c>
      <c r="D29" s="46"/>
      <c r="E29" s="19"/>
      <c r="G29" s="46"/>
      <c r="H29" s="19"/>
      <c r="J29" s="46"/>
      <c r="K29" s="38"/>
      <c r="M29" s="46"/>
      <c r="N29" s="38"/>
      <c r="P29" s="45"/>
      <c r="Q29" s="19"/>
      <c r="S29" s="46"/>
      <c r="T29" s="19"/>
      <c r="V29" s="46"/>
      <c r="W29" s="38"/>
      <c r="Y29" s="46"/>
      <c r="Z29" s="38"/>
      <c r="AB29" s="45"/>
      <c r="AC29" s="19" t="s">
        <v>89</v>
      </c>
      <c r="AE29" s="46"/>
      <c r="AF29" s="38"/>
      <c r="AH29" s="46"/>
      <c r="AI29" s="19"/>
      <c r="AK29" s="45"/>
      <c r="AL29" s="19" t="s">
        <v>90</v>
      </c>
      <c r="AN29" s="46"/>
      <c r="AO29" s="19"/>
      <c r="AP29" t="s">
        <v>91</v>
      </c>
      <c r="AQ29" s="46"/>
      <c r="AR29" s="19"/>
      <c r="AT29" s="46"/>
      <c r="AU29" s="19"/>
      <c r="AW29" s="46"/>
      <c r="AX29" s="19"/>
      <c r="AZ29" s="46"/>
      <c r="BA29" s="19"/>
      <c r="BC29" s="46"/>
      <c r="BD29" s="19"/>
      <c r="BF29" s="46"/>
      <c r="BG29" s="38"/>
      <c r="BI29" s="46"/>
      <c r="BJ29" s="38"/>
      <c r="BL29" s="46"/>
      <c r="BM29" s="19"/>
      <c r="BO29" s="46"/>
      <c r="BP29" s="19"/>
      <c r="BR29" s="46"/>
      <c r="BS29" s="19"/>
      <c r="BT29" t="s">
        <v>91</v>
      </c>
      <c r="BU29" s="45"/>
      <c r="BV29" s="19"/>
      <c r="BW29" t="s">
        <v>91</v>
      </c>
      <c r="BX29" s="33"/>
      <c r="BY29" s="19"/>
      <c r="BZ29" t="s">
        <v>91</v>
      </c>
      <c r="CA29" s="45"/>
      <c r="CB29" s="19" t="s">
        <v>90</v>
      </c>
      <c r="CD29" s="45"/>
      <c r="CE29" s="19" t="s">
        <v>90</v>
      </c>
      <c r="CG29" s="46"/>
      <c r="CH29" s="19"/>
      <c r="CJ29" s="46"/>
      <c r="CK29" s="19"/>
      <c r="CM29" s="46"/>
      <c r="CN29" s="19"/>
      <c r="CP29" s="46"/>
      <c r="CQ29" s="19"/>
      <c r="CS29" s="46"/>
      <c r="CT29" s="38"/>
      <c r="CV29" s="46"/>
      <c r="CW29" s="38"/>
      <c r="CX29" t="s">
        <v>91</v>
      </c>
      <c r="CY29" s="45"/>
      <c r="CZ29" s="19" t="s">
        <v>90</v>
      </c>
      <c r="DB29" s="46"/>
      <c r="DC29" s="38"/>
      <c r="DD29" t="s">
        <v>91</v>
      </c>
      <c r="DE29" s="45"/>
      <c r="DF29" s="19" t="s">
        <v>90</v>
      </c>
      <c r="DG29" t="s">
        <v>91</v>
      </c>
      <c r="DH29" s="45"/>
      <c r="DI29" s="19" t="s">
        <v>90</v>
      </c>
      <c r="DJ29" t="s">
        <v>91</v>
      </c>
      <c r="DK29" s="45"/>
      <c r="DL29" s="19" t="s">
        <v>90</v>
      </c>
      <c r="DM29" t="s">
        <v>91</v>
      </c>
      <c r="DN29" s="45"/>
      <c r="DO29" s="19" t="s">
        <v>90</v>
      </c>
      <c r="DP29" t="s">
        <v>91</v>
      </c>
      <c r="DQ29" s="45"/>
      <c r="DR29" s="19" t="s">
        <v>90</v>
      </c>
    </row>
    <row r="30" spans="4:122" ht="12.75">
      <c r="D30" s="46" t="s">
        <v>92</v>
      </c>
      <c r="E30" s="56" t="s">
        <v>93</v>
      </c>
      <c r="G30" s="46" t="s">
        <v>92</v>
      </c>
      <c r="H30" s="56" t="s">
        <v>94</v>
      </c>
      <c r="J30" s="46"/>
      <c r="K30" s="38"/>
      <c r="M30" s="46"/>
      <c r="N30" s="38"/>
      <c r="P30" s="45"/>
      <c r="Q30" s="19"/>
      <c r="S30" s="46"/>
      <c r="T30" s="56"/>
      <c r="V30" s="46" t="s">
        <v>92</v>
      </c>
      <c r="W30" s="38">
        <v>1260</v>
      </c>
      <c r="Y30" s="46" t="s">
        <v>95</v>
      </c>
      <c r="Z30" s="38">
        <v>1260</v>
      </c>
      <c r="AB30" s="45" t="s">
        <v>96</v>
      </c>
      <c r="AC30" s="38">
        <v>1255</v>
      </c>
      <c r="AE30" s="46" t="s">
        <v>96</v>
      </c>
      <c r="AF30" s="38">
        <v>1260</v>
      </c>
      <c r="AH30" s="46" t="s">
        <v>92</v>
      </c>
      <c r="AI30" s="56">
        <v>1250</v>
      </c>
      <c r="AK30" s="45" t="s">
        <v>92</v>
      </c>
      <c r="AL30" s="19">
        <v>1280</v>
      </c>
      <c r="AN30" s="46" t="s">
        <v>92</v>
      </c>
      <c r="AO30" s="56">
        <v>1250</v>
      </c>
      <c r="AQ30" s="46" t="s">
        <v>92</v>
      </c>
      <c r="AR30" s="56">
        <v>1250</v>
      </c>
      <c r="AT30" s="46" t="s">
        <v>92</v>
      </c>
      <c r="AU30" s="56">
        <v>1250</v>
      </c>
      <c r="AW30" s="46" t="s">
        <v>92</v>
      </c>
      <c r="AX30" s="56">
        <v>1250</v>
      </c>
      <c r="AZ30" s="46" t="s">
        <v>92</v>
      </c>
      <c r="BA30" s="56">
        <v>1280</v>
      </c>
      <c r="BC30" s="46" t="s">
        <v>92</v>
      </c>
      <c r="BD30" s="56">
        <v>1280</v>
      </c>
      <c r="BF30" s="46" t="s">
        <v>92</v>
      </c>
      <c r="BG30" s="38">
        <v>1260</v>
      </c>
      <c r="BI30" s="46" t="s">
        <v>92</v>
      </c>
      <c r="BJ30" s="38">
        <v>1260</v>
      </c>
      <c r="BL30" s="46" t="s">
        <v>92</v>
      </c>
      <c r="BM30" s="56" t="s">
        <v>97</v>
      </c>
      <c r="BO30" s="46" t="s">
        <v>92</v>
      </c>
      <c r="BP30" s="56">
        <v>1250</v>
      </c>
      <c r="BR30" s="46" t="s">
        <v>92</v>
      </c>
      <c r="BS30" s="56">
        <v>1250</v>
      </c>
      <c r="BU30" s="45" t="s">
        <v>96</v>
      </c>
      <c r="BV30" s="19">
        <v>1280</v>
      </c>
      <c r="BX30" s="45" t="s">
        <v>96</v>
      </c>
      <c r="BY30" s="19">
        <v>1280</v>
      </c>
      <c r="CA30" s="45" t="s">
        <v>92</v>
      </c>
      <c r="CB30" s="19">
        <v>1280</v>
      </c>
      <c r="CD30" s="45" t="s">
        <v>92</v>
      </c>
      <c r="CE30" s="19">
        <v>1280</v>
      </c>
      <c r="CG30" s="46" t="s">
        <v>92</v>
      </c>
      <c r="CH30" s="56" t="s">
        <v>98</v>
      </c>
      <c r="CJ30" s="46" t="s">
        <v>92</v>
      </c>
      <c r="CK30" s="56" t="s">
        <v>99</v>
      </c>
      <c r="CM30" s="46" t="s">
        <v>92</v>
      </c>
      <c r="CN30" s="56" t="s">
        <v>99</v>
      </c>
      <c r="CP30" s="46" t="s">
        <v>92</v>
      </c>
      <c r="CQ30" s="56" t="s">
        <v>94</v>
      </c>
      <c r="CS30" s="46" t="s">
        <v>96</v>
      </c>
      <c r="CT30" s="38">
        <v>1260</v>
      </c>
      <c r="CV30" s="46" t="s">
        <v>92</v>
      </c>
      <c r="CW30" s="38">
        <v>1260</v>
      </c>
      <c r="CY30" s="45" t="s">
        <v>92</v>
      </c>
      <c r="CZ30" s="19">
        <v>1280</v>
      </c>
      <c r="DB30" s="46" t="s">
        <v>95</v>
      </c>
      <c r="DC30" s="38">
        <v>1260</v>
      </c>
      <c r="DE30" s="45" t="s">
        <v>92</v>
      </c>
      <c r="DF30" s="19">
        <v>1280</v>
      </c>
      <c r="DH30" s="45" t="s">
        <v>92</v>
      </c>
      <c r="DI30" s="19">
        <v>1280</v>
      </c>
      <c r="DK30" s="45" t="s">
        <v>92</v>
      </c>
      <c r="DL30" s="19">
        <v>1280</v>
      </c>
      <c r="DN30" s="45" t="s">
        <v>92</v>
      </c>
      <c r="DO30" s="19">
        <v>1280</v>
      </c>
      <c r="DQ30" s="45" t="s">
        <v>92</v>
      </c>
      <c r="DR30" s="19">
        <v>1280</v>
      </c>
    </row>
    <row r="31" spans="4:122" ht="12.75">
      <c r="D31" s="57"/>
      <c r="E31" s="58"/>
      <c r="G31" s="57"/>
      <c r="H31" s="58"/>
      <c r="J31" s="57"/>
      <c r="K31" s="59"/>
      <c r="M31" s="57"/>
      <c r="N31" s="59"/>
      <c r="P31" s="60"/>
      <c r="Q31" s="61"/>
      <c r="S31" s="57"/>
      <c r="T31" s="58"/>
      <c r="V31" s="57"/>
      <c r="W31" s="59">
        <v>1280</v>
      </c>
      <c r="Y31" s="57"/>
      <c r="Z31" s="59">
        <v>1280</v>
      </c>
      <c r="AB31" s="60"/>
      <c r="AC31" s="59">
        <v>1315</v>
      </c>
      <c r="AE31" s="57"/>
      <c r="AF31" s="59">
        <v>1280</v>
      </c>
      <c r="AH31" s="57"/>
      <c r="AI31" s="58"/>
      <c r="AK31" s="60"/>
      <c r="AL31" s="61">
        <v>1285</v>
      </c>
      <c r="AN31" s="57"/>
      <c r="AO31" s="58"/>
      <c r="AQ31" s="57"/>
      <c r="AR31" s="58"/>
      <c r="AT31" s="57"/>
      <c r="AU31" s="58"/>
      <c r="AW31" s="57"/>
      <c r="AX31" s="58"/>
      <c r="AZ31" s="57"/>
      <c r="BA31" s="58"/>
      <c r="BC31" s="57"/>
      <c r="BD31" s="58"/>
      <c r="BF31" s="57"/>
      <c r="BG31" s="59">
        <v>1280</v>
      </c>
      <c r="BI31" s="57"/>
      <c r="BJ31" s="59">
        <v>1280</v>
      </c>
      <c r="BL31" s="57"/>
      <c r="BM31" s="58" t="s">
        <v>100</v>
      </c>
      <c r="BO31" s="57"/>
      <c r="BP31" s="58"/>
      <c r="BR31" s="57"/>
      <c r="BS31" s="58"/>
      <c r="BU31" s="60"/>
      <c r="BV31" s="61">
        <v>1285</v>
      </c>
      <c r="BX31" s="60"/>
      <c r="BY31" s="61">
        <v>1285</v>
      </c>
      <c r="CA31" s="60"/>
      <c r="CB31" s="61">
        <v>1285</v>
      </c>
      <c r="CD31" s="60"/>
      <c r="CE31" s="61">
        <v>1285</v>
      </c>
      <c r="CG31" s="57"/>
      <c r="CH31" s="58"/>
      <c r="CJ31" s="57"/>
      <c r="CK31" s="58" t="s">
        <v>101</v>
      </c>
      <c r="CM31" s="57"/>
      <c r="CN31" s="58" t="s">
        <v>101</v>
      </c>
      <c r="CP31" s="57"/>
      <c r="CQ31" s="58"/>
      <c r="CS31" s="57"/>
      <c r="CT31" s="59">
        <v>1280</v>
      </c>
      <c r="CV31" s="57"/>
      <c r="CW31" s="59">
        <v>1280</v>
      </c>
      <c r="CY31" s="60"/>
      <c r="CZ31" s="61">
        <v>1285</v>
      </c>
      <c r="DB31" s="57"/>
      <c r="DC31" s="59">
        <v>1280</v>
      </c>
      <c r="DE31" s="60"/>
      <c r="DF31" s="61">
        <v>1285</v>
      </c>
      <c r="DH31" s="60"/>
      <c r="DI31" s="61">
        <v>1285</v>
      </c>
      <c r="DK31" s="60"/>
      <c r="DL31" s="61">
        <v>1285</v>
      </c>
      <c r="DN31" s="60"/>
      <c r="DO31" s="61">
        <v>1285</v>
      </c>
      <c r="DQ31" s="60"/>
      <c r="DR31" s="61">
        <v>1285</v>
      </c>
    </row>
    <row r="33" ht="12.75">
      <c r="AU33" s="1"/>
    </row>
    <row r="34" ht="12.75">
      <c r="BI34" t="s">
        <v>74</v>
      </c>
    </row>
  </sheetData>
  <printOptions gridLines="1"/>
  <pageMargins left="0.7875" right="0.7875" top="0.9840277777777777" bottom="0.9840277777777777" header="0.5118055555555555" footer="0.5118055555555555"/>
  <pageSetup horizontalDpi="300" verticalDpi="300" orientation="portrait" paperSize="27"/>
  <legacyDrawing r:id="rId2"/>
</worksheet>
</file>

<file path=xl/worksheets/sheet3.xml><?xml version="1.0" encoding="utf-8"?>
<worksheet xmlns="http://schemas.openxmlformats.org/spreadsheetml/2006/main" xmlns:r="http://schemas.openxmlformats.org/officeDocument/2006/relationships">
  <dimension ref="A1:DV34"/>
  <sheetViews>
    <sheetView workbookViewId="0" topLeftCell="A1">
      <pane xSplit="3" topLeftCell="S1" activePane="topRight" state="frozen"/>
      <selection pane="topLeft" activeCell="A1" sqref="A1"/>
      <selection pane="topRight" activeCell="X31" sqref="X31"/>
    </sheetView>
  </sheetViews>
  <sheetFormatPr defaultColWidth="11.421875" defaultRowHeight="12.75"/>
  <cols>
    <col min="1" max="1" width="0" style="0" hidden="1" customWidth="1"/>
    <col min="2" max="2" width="15.57421875" style="0" customWidth="1"/>
    <col min="3" max="3" width="16.8515625" style="0" customWidth="1"/>
    <col min="4" max="5" width="4.7109375" style="4" customWidth="1"/>
    <col min="6" max="6" width="16.8515625" style="0" customWidth="1"/>
    <col min="7" max="8" width="4.7109375" style="4" customWidth="1"/>
    <col min="9" max="9" width="16.8515625" style="0" customWidth="1"/>
    <col min="10" max="11" width="4.7109375" style="4" customWidth="1"/>
    <col min="12" max="12" width="16.8515625" style="0" customWidth="1"/>
    <col min="13" max="14" width="4.7109375" style="4" customWidth="1"/>
    <col min="15" max="15" width="16.8515625" style="0" customWidth="1"/>
    <col min="16" max="17" width="4.7109375" style="4" customWidth="1"/>
    <col min="18" max="18" width="16.8515625" style="0" customWidth="1"/>
    <col min="19" max="20" width="4.7109375" style="4" customWidth="1"/>
    <col min="21" max="21" width="16.8515625" style="0" customWidth="1"/>
    <col min="22" max="23" width="5.57421875" style="4" customWidth="1"/>
    <col min="24" max="24" width="16.8515625" style="0" customWidth="1"/>
    <col min="25" max="26" width="5.57421875" style="4" customWidth="1"/>
    <col min="27" max="27" width="16.8515625" style="0" customWidth="1"/>
    <col min="28" max="29" width="5.57421875" style="4" customWidth="1"/>
    <col min="30" max="30" width="16.8515625" style="0" customWidth="1"/>
    <col min="31" max="32" width="5.57421875" style="4" customWidth="1"/>
    <col min="33" max="33" width="16.8515625" style="0" customWidth="1"/>
    <col min="34" max="35" width="5.57421875" style="0" customWidth="1"/>
    <col min="36" max="36" width="16.8515625" style="0" customWidth="1"/>
    <col min="37" max="38" width="5.57421875" style="0" customWidth="1"/>
    <col min="39" max="39" width="16.8515625" style="0" customWidth="1"/>
    <col min="40" max="40" width="6.28125" style="0" customWidth="1"/>
    <col min="41" max="41" width="6.140625" style="0" customWidth="1"/>
    <col min="42" max="42" width="16.8515625" style="0" customWidth="1"/>
    <col min="43" max="44" width="5.57421875" style="0" customWidth="1"/>
    <col min="45" max="45" width="16.8515625" style="0" customWidth="1"/>
    <col min="46" max="46" width="5.57421875" style="0" customWidth="1"/>
    <col min="47" max="47" width="6.28125" style="0" customWidth="1"/>
    <col min="48" max="48" width="16.8515625" style="0" customWidth="1"/>
    <col min="49" max="50" width="5.57421875" style="0" customWidth="1"/>
    <col min="51" max="51" width="16.8515625" style="0" customWidth="1"/>
    <col min="52" max="52" width="5.57421875" style="0" customWidth="1"/>
    <col min="53" max="53" width="5.421875" style="0" customWidth="1"/>
    <col min="54" max="54" width="16.8515625" style="0" customWidth="1"/>
    <col min="55" max="56" width="5.57421875" style="0" customWidth="1"/>
    <col min="57" max="57" width="16.8515625" style="0" customWidth="1"/>
    <col min="58" max="59" width="5.57421875" style="0" customWidth="1"/>
    <col min="60" max="60" width="16.8515625" style="0" customWidth="1"/>
    <col min="61" max="62" width="5.57421875" style="0" customWidth="1"/>
    <col min="63" max="63" width="16.8515625" style="0" customWidth="1"/>
    <col min="64" max="65" width="5.57421875" style="0" customWidth="1"/>
    <col min="66" max="66" width="16.8515625" style="0" customWidth="1"/>
    <col min="67" max="68" width="5.57421875" style="0" customWidth="1"/>
    <col min="69" max="69" width="16.8515625" style="0" customWidth="1"/>
    <col min="70" max="71" width="5.57421875" style="0" customWidth="1"/>
    <col min="72" max="72" width="17.8515625" style="0" customWidth="1"/>
    <col min="73" max="74" width="5.57421875" style="0" customWidth="1"/>
    <col min="75" max="75" width="17.8515625" style="0" customWidth="1"/>
    <col min="76" max="76" width="5.57421875" style="0" customWidth="1"/>
    <col min="77" max="77" width="4.7109375" style="0" customWidth="1"/>
    <col min="78" max="78" width="17.8515625" style="0" customWidth="1"/>
    <col min="79" max="79" width="5.28125" style="0" customWidth="1"/>
    <col min="80" max="80" width="4.7109375" style="0" customWidth="1"/>
    <col min="81" max="81" width="16.8515625" style="0" customWidth="1"/>
    <col min="82" max="82" width="5.140625" style="0" customWidth="1"/>
    <col min="83" max="83" width="4.7109375" style="0" customWidth="1"/>
    <col min="84" max="84" width="16.8515625" style="0" customWidth="1"/>
    <col min="85" max="85" width="5.28125" style="0" customWidth="1"/>
    <col min="86" max="86" width="5.7109375" style="0" customWidth="1"/>
    <col min="87" max="87" width="16.8515625" style="0" customWidth="1"/>
    <col min="88" max="88" width="5.7109375" style="0" customWidth="1"/>
    <col min="89" max="89" width="4.00390625" style="0" customWidth="1"/>
    <col min="90" max="90" width="16.8515625" style="0" customWidth="1"/>
    <col min="91" max="91" width="5.7109375" style="0" customWidth="1"/>
    <col min="92" max="92" width="6.421875" style="0" customWidth="1"/>
    <col min="93" max="93" width="16.8515625" style="0" customWidth="1"/>
    <col min="94" max="94" width="6.421875" style="0" customWidth="1"/>
    <col min="95" max="95" width="7.421875" style="0" customWidth="1"/>
    <col min="96" max="96" width="16.8515625" style="0" customWidth="1"/>
    <col min="97" max="98" width="5.140625" style="0" customWidth="1"/>
    <col min="99" max="99" width="16.8515625" style="0" customWidth="1"/>
    <col min="100" max="100" width="6.7109375" style="0" customWidth="1"/>
    <col min="101" max="101" width="5.7109375" style="0" customWidth="1"/>
    <col min="102" max="102" width="17.8515625" style="0" customWidth="1"/>
    <col min="103" max="103" width="6.421875" style="0" customWidth="1"/>
    <col min="104" max="104" width="5.7109375" style="0" customWidth="1"/>
    <col min="105" max="105" width="16.8515625" style="0" customWidth="1"/>
    <col min="106" max="106" width="5.7109375" style="0" customWidth="1"/>
    <col min="107" max="107" width="5.00390625" style="0" customWidth="1"/>
    <col min="108" max="108" width="18.421875" style="0" customWidth="1"/>
    <col min="109" max="110" width="6.7109375" style="0" customWidth="1"/>
    <col min="111" max="111" width="17.8515625" style="0" customWidth="1"/>
    <col min="112" max="112" width="6.28125" style="0" customWidth="1"/>
    <col min="113" max="113" width="6.421875" style="0" customWidth="1"/>
    <col min="114" max="114" width="17.8515625" style="0" customWidth="1"/>
    <col min="115" max="116" width="7.421875" style="0" customWidth="1"/>
    <col min="117" max="117" width="17.8515625" style="0" customWidth="1"/>
    <col min="118" max="118" width="7.8515625" style="0" customWidth="1"/>
    <col min="119" max="119" width="6.00390625" style="0" customWidth="1"/>
    <col min="120" max="120" width="17.8515625" style="0" customWidth="1"/>
    <col min="121" max="121" width="6.8515625" style="0" customWidth="1"/>
    <col min="122" max="122" width="6.28125" style="0" customWidth="1"/>
    <col min="123" max="123" width="6.8515625" style="0" customWidth="1"/>
    <col min="124" max="124" width="8.28125" style="0" customWidth="1"/>
    <col min="125" max="125" width="8.140625" style="0" customWidth="1"/>
  </cols>
  <sheetData>
    <row r="1" spans="3:122" ht="65.25" customHeight="1">
      <c r="C1" s="5" t="s">
        <v>19</v>
      </c>
      <c r="D1" s="6" t="s">
        <v>33</v>
      </c>
      <c r="E1" s="9"/>
      <c r="F1" s="5" t="s">
        <v>19</v>
      </c>
      <c r="G1" s="6" t="s">
        <v>102</v>
      </c>
      <c r="H1" s="9"/>
      <c r="I1" s="8" t="s">
        <v>19</v>
      </c>
      <c r="J1" s="6" t="s">
        <v>103</v>
      </c>
      <c r="K1" s="9"/>
      <c r="L1" s="8" t="s">
        <v>19</v>
      </c>
      <c r="M1" s="6" t="s">
        <v>104</v>
      </c>
      <c r="N1" s="9"/>
      <c r="O1" s="8"/>
      <c r="P1" s="10" t="s">
        <v>105</v>
      </c>
      <c r="Q1" s="7"/>
      <c r="R1" s="8" t="s">
        <v>20</v>
      </c>
      <c r="S1" s="6" t="s">
        <v>25</v>
      </c>
      <c r="T1" s="7"/>
      <c r="U1" s="8" t="s">
        <v>19</v>
      </c>
      <c r="V1" s="6" t="s">
        <v>21</v>
      </c>
      <c r="W1" s="9"/>
      <c r="X1" s="8" t="s">
        <v>19</v>
      </c>
      <c r="Y1" s="6" t="s">
        <v>22</v>
      </c>
      <c r="Z1" s="9"/>
      <c r="AA1" s="8"/>
      <c r="AB1" s="11" t="s">
        <v>23</v>
      </c>
      <c r="AC1" s="12"/>
      <c r="AD1" s="8" t="s">
        <v>19</v>
      </c>
      <c r="AE1" s="6" t="s">
        <v>24</v>
      </c>
      <c r="AF1" s="9"/>
      <c r="AG1" s="8" t="s">
        <v>19</v>
      </c>
      <c r="AH1" s="6" t="s">
        <v>25</v>
      </c>
      <c r="AI1" s="7"/>
      <c r="AJ1" s="8" t="s">
        <v>26</v>
      </c>
      <c r="AK1" s="11" t="s">
        <v>27</v>
      </c>
      <c r="AL1" s="12"/>
      <c r="AM1" s="8" t="s">
        <v>20</v>
      </c>
      <c r="AN1" s="6" t="s">
        <v>25</v>
      </c>
      <c r="AO1" s="7"/>
      <c r="AP1" s="8" t="s">
        <v>26</v>
      </c>
      <c r="AQ1" s="6" t="s">
        <v>25</v>
      </c>
      <c r="AR1" s="7"/>
      <c r="AS1" s="8" t="s">
        <v>20</v>
      </c>
      <c r="AT1" s="6" t="s">
        <v>25</v>
      </c>
      <c r="AU1" s="7"/>
      <c r="AV1" s="8" t="s">
        <v>20</v>
      </c>
      <c r="AW1" s="6" t="s">
        <v>28</v>
      </c>
      <c r="AX1" s="7"/>
      <c r="AY1" s="8" t="s">
        <v>20</v>
      </c>
      <c r="AZ1" s="6" t="s">
        <v>28</v>
      </c>
      <c r="BA1" s="7"/>
      <c r="BB1" s="8" t="s">
        <v>20</v>
      </c>
      <c r="BC1" s="6" t="s">
        <v>29</v>
      </c>
      <c r="BD1" s="7"/>
      <c r="BE1" s="8" t="s">
        <v>19</v>
      </c>
      <c r="BF1" s="6" t="s">
        <v>30</v>
      </c>
      <c r="BG1" s="9"/>
      <c r="BH1" s="8" t="s">
        <v>19</v>
      </c>
      <c r="BI1" s="6" t="s">
        <v>31</v>
      </c>
      <c r="BJ1" s="9"/>
      <c r="BK1" s="8"/>
      <c r="BL1" s="6" t="s">
        <v>18</v>
      </c>
      <c r="BM1" s="7"/>
      <c r="BN1" s="8" t="s">
        <v>20</v>
      </c>
      <c r="BO1" s="6" t="s">
        <v>32</v>
      </c>
      <c r="BP1" s="7"/>
      <c r="BQ1" s="8" t="s">
        <v>20</v>
      </c>
      <c r="BR1" s="6" t="s">
        <v>32</v>
      </c>
      <c r="BS1" s="7"/>
      <c r="BT1" s="8" t="s">
        <v>33</v>
      </c>
      <c r="BU1" s="13" t="s">
        <v>33</v>
      </c>
      <c r="BV1" s="7"/>
      <c r="BW1" s="8" t="s">
        <v>33</v>
      </c>
      <c r="BX1" s="13" t="s">
        <v>33</v>
      </c>
      <c r="BY1" s="7"/>
      <c r="BZ1" s="8" t="s">
        <v>26</v>
      </c>
      <c r="CA1" s="11" t="s">
        <v>27</v>
      </c>
      <c r="CB1" s="12"/>
      <c r="CC1" s="8" t="s">
        <v>19</v>
      </c>
      <c r="CD1" s="11" t="s">
        <v>34</v>
      </c>
      <c r="CE1" s="12"/>
      <c r="CF1" s="8" t="s">
        <v>20</v>
      </c>
      <c r="CG1" s="6" t="s">
        <v>35</v>
      </c>
      <c r="CH1" s="7"/>
      <c r="CI1" s="8"/>
      <c r="CJ1" s="6" t="s">
        <v>18</v>
      </c>
      <c r="CK1" s="7"/>
      <c r="CL1" s="8"/>
      <c r="CM1" s="6" t="s">
        <v>18</v>
      </c>
      <c r="CN1" s="7"/>
      <c r="CO1" s="8"/>
      <c r="CP1" s="6" t="s">
        <v>18</v>
      </c>
      <c r="CQ1" s="7"/>
      <c r="CR1" s="8" t="s">
        <v>19</v>
      </c>
      <c r="CS1" s="6" t="s">
        <v>36</v>
      </c>
      <c r="CT1" s="9"/>
      <c r="CU1" s="8" t="s">
        <v>19</v>
      </c>
      <c r="CV1" s="6" t="s">
        <v>37</v>
      </c>
      <c r="CW1" s="9"/>
      <c r="CX1" s="8" t="s">
        <v>26</v>
      </c>
      <c r="CY1" s="14" t="s">
        <v>38</v>
      </c>
      <c r="CZ1" s="12"/>
      <c r="DA1" s="8" t="s">
        <v>19</v>
      </c>
      <c r="DB1" s="15" t="s">
        <v>39</v>
      </c>
      <c r="DC1" s="16"/>
      <c r="DD1" s="8"/>
      <c r="DE1" s="11" t="s">
        <v>40</v>
      </c>
      <c r="DF1" s="12"/>
      <c r="DG1" s="8" t="s">
        <v>26</v>
      </c>
      <c r="DH1" s="11" t="s">
        <v>41</v>
      </c>
      <c r="DI1" s="12"/>
      <c r="DJ1" s="8" t="s">
        <v>26</v>
      </c>
      <c r="DK1" s="11" t="s">
        <v>42</v>
      </c>
      <c r="DL1" s="12"/>
      <c r="DM1" s="8" t="s">
        <v>26</v>
      </c>
      <c r="DN1" s="11" t="s">
        <v>43</v>
      </c>
      <c r="DO1" s="12"/>
      <c r="DP1" s="8" t="s">
        <v>26</v>
      </c>
      <c r="DQ1" s="11" t="s">
        <v>27</v>
      </c>
      <c r="DR1" s="12"/>
    </row>
    <row r="2" spans="3:122" ht="15.75" customHeight="1">
      <c r="C2" s="17"/>
      <c r="D2" s="18">
        <v>17</v>
      </c>
      <c r="E2" s="20"/>
      <c r="F2" s="17"/>
      <c r="G2" s="18">
        <v>1</v>
      </c>
      <c r="H2" s="20"/>
      <c r="I2" s="17"/>
      <c r="J2" s="18">
        <v>2</v>
      </c>
      <c r="K2" s="20"/>
      <c r="L2" s="17"/>
      <c r="M2" s="18">
        <v>8</v>
      </c>
      <c r="N2" s="20"/>
      <c r="O2" s="17"/>
      <c r="P2" s="21">
        <v>15.04</v>
      </c>
      <c r="Q2" s="22"/>
      <c r="R2" s="17"/>
      <c r="S2" s="18" t="s">
        <v>106</v>
      </c>
      <c r="T2" s="19"/>
      <c r="U2" s="17"/>
      <c r="V2" s="18">
        <v>11</v>
      </c>
      <c r="W2" s="20"/>
      <c r="X2" s="17"/>
      <c r="Y2" s="18">
        <v>14</v>
      </c>
      <c r="Z2" s="20"/>
      <c r="AA2" s="17"/>
      <c r="AB2" s="23" t="s">
        <v>44</v>
      </c>
      <c r="AC2" s="24"/>
      <c r="AD2" s="17"/>
      <c r="AE2" s="18">
        <v>9</v>
      </c>
      <c r="AF2" s="20"/>
      <c r="AG2" s="17"/>
      <c r="AH2" s="18" t="s">
        <v>45</v>
      </c>
      <c r="AI2" s="19"/>
      <c r="AJ2" s="17"/>
      <c r="AK2" s="25">
        <v>1.01</v>
      </c>
      <c r="AL2" s="22"/>
      <c r="AM2" s="17"/>
      <c r="AN2" s="18" t="s">
        <v>46</v>
      </c>
      <c r="AO2" s="19"/>
      <c r="AP2" s="26"/>
      <c r="AQ2" s="18" t="s">
        <v>47</v>
      </c>
      <c r="AR2" s="19"/>
      <c r="AS2" s="17"/>
      <c r="AT2" s="18" t="s">
        <v>48</v>
      </c>
      <c r="AU2" s="19"/>
      <c r="AV2" s="17"/>
      <c r="AW2" s="18" t="s">
        <v>37</v>
      </c>
      <c r="AX2" s="19"/>
      <c r="AY2" s="17"/>
      <c r="AZ2" s="18" t="s">
        <v>37</v>
      </c>
      <c r="BA2" s="19"/>
      <c r="BB2" s="17"/>
      <c r="BC2" s="18" t="s">
        <v>17</v>
      </c>
      <c r="BD2" s="19"/>
      <c r="BE2" s="17"/>
      <c r="BF2" s="18">
        <v>7</v>
      </c>
      <c r="BG2" s="20"/>
      <c r="BH2" s="17"/>
      <c r="BI2" s="18">
        <v>6</v>
      </c>
      <c r="BJ2" s="20"/>
      <c r="BK2" s="17"/>
      <c r="BL2" s="18" t="s">
        <v>49</v>
      </c>
      <c r="BM2" s="19"/>
      <c r="BN2" s="17"/>
      <c r="BO2" s="18" t="s">
        <v>50</v>
      </c>
      <c r="BP2" s="19"/>
      <c r="BQ2" s="17"/>
      <c r="BR2" s="18" t="s">
        <v>50</v>
      </c>
      <c r="BS2" s="19"/>
      <c r="BT2" s="17"/>
      <c r="BU2" s="21">
        <v>5.01</v>
      </c>
      <c r="BV2" s="22"/>
      <c r="BW2" s="17"/>
      <c r="BX2" s="21">
        <v>5.0200000000000005</v>
      </c>
      <c r="BY2" s="19"/>
      <c r="BZ2" s="17"/>
      <c r="CA2" s="25">
        <v>2.0100000000000002</v>
      </c>
      <c r="CB2" s="22"/>
      <c r="CC2" s="17"/>
      <c r="CD2" s="25">
        <v>2.04</v>
      </c>
      <c r="CE2" s="22"/>
      <c r="CF2" s="17"/>
      <c r="CG2" s="18" t="s">
        <v>51</v>
      </c>
      <c r="CH2" s="19"/>
      <c r="CI2" s="17"/>
      <c r="CJ2" s="18" t="s">
        <v>52</v>
      </c>
      <c r="CK2" s="19"/>
      <c r="CL2" s="17"/>
      <c r="CM2" s="18" t="s">
        <v>53</v>
      </c>
      <c r="CN2" s="19"/>
      <c r="CO2" s="17"/>
      <c r="CP2" s="18" t="s">
        <v>17</v>
      </c>
      <c r="CQ2" s="19"/>
      <c r="CR2" s="17"/>
      <c r="CS2" s="18">
        <v>10</v>
      </c>
      <c r="CT2" s="20"/>
      <c r="CU2" s="17"/>
      <c r="CV2" s="18">
        <v>5</v>
      </c>
      <c r="CW2" s="20"/>
      <c r="CX2" s="17"/>
      <c r="CY2" s="25">
        <v>1.03</v>
      </c>
      <c r="CZ2" s="22"/>
      <c r="DA2" s="17"/>
      <c r="DB2" s="27">
        <v>13</v>
      </c>
      <c r="DC2" s="28"/>
      <c r="DD2" s="17"/>
      <c r="DE2" s="25">
        <v>1.05</v>
      </c>
      <c r="DF2" s="22"/>
      <c r="DG2" s="17"/>
      <c r="DH2" s="25">
        <v>4.05</v>
      </c>
      <c r="DI2" s="22"/>
      <c r="DJ2" s="17"/>
      <c r="DK2" s="25">
        <v>4.03</v>
      </c>
      <c r="DL2" s="22"/>
      <c r="DM2" s="17"/>
      <c r="DN2" s="25">
        <v>4.04</v>
      </c>
      <c r="DO2" s="22"/>
      <c r="DP2" s="17"/>
      <c r="DQ2" s="25">
        <v>2.0300000000000002</v>
      </c>
      <c r="DR2" s="22"/>
    </row>
    <row r="3" spans="1:122" ht="12.75">
      <c r="A3" s="3" t="e">
        <f>#REF!*#REF!</f>
        <v>#REF!</v>
      </c>
      <c r="B3" s="29" t="s">
        <v>54</v>
      </c>
      <c r="C3" s="17" t="s">
        <v>54</v>
      </c>
      <c r="D3" s="30">
        <v>750</v>
      </c>
      <c r="E3" s="62">
        <f>D3*250/D28</f>
        <v>187.5</v>
      </c>
      <c r="F3" s="17" t="s">
        <v>54</v>
      </c>
      <c r="G3" s="30">
        <v>490</v>
      </c>
      <c r="H3" s="62">
        <f>G3*250/G28</f>
        <v>109.375</v>
      </c>
      <c r="I3" s="17" t="s">
        <v>54</v>
      </c>
      <c r="J3" s="30">
        <v>490</v>
      </c>
      <c r="K3" s="31">
        <f>J3*250/J28</f>
        <v>113.42592592592592</v>
      </c>
      <c r="L3" s="17" t="s">
        <v>54</v>
      </c>
      <c r="M3" s="30">
        <v>600</v>
      </c>
      <c r="N3" s="31">
        <f>M3*250/M28</f>
        <v>150</v>
      </c>
      <c r="O3" s="17" t="s">
        <v>54</v>
      </c>
      <c r="P3" s="32">
        <v>40.43</v>
      </c>
      <c r="Q3" s="31">
        <f>P3*250/P28</f>
        <v>99.09313725490196</v>
      </c>
      <c r="R3" s="17" t="s">
        <v>54</v>
      </c>
      <c r="S3" s="30">
        <v>35</v>
      </c>
      <c r="T3" s="31">
        <f>S3*250/S28</f>
        <v>87.5</v>
      </c>
      <c r="U3" s="17" t="s">
        <v>54</v>
      </c>
      <c r="V3" s="30">
        <v>600</v>
      </c>
      <c r="W3" s="31">
        <f>V3*250/V28</f>
        <v>150.45135406218657</v>
      </c>
      <c r="X3" s="17" t="s">
        <v>54</v>
      </c>
      <c r="Y3" s="30">
        <v>540</v>
      </c>
      <c r="Z3" s="31">
        <f>Y3*250/Y28</f>
        <v>122.17194570135747</v>
      </c>
      <c r="AA3" s="17" t="s">
        <v>54</v>
      </c>
      <c r="AB3" s="33">
        <v>42.6</v>
      </c>
      <c r="AC3" s="31">
        <f>AB3*250/AB28</f>
        <v>106.5</v>
      </c>
      <c r="AD3" s="17" t="s">
        <v>54</v>
      </c>
      <c r="AE3" s="30">
        <v>600</v>
      </c>
      <c r="AF3" s="31">
        <f>AE3*250/AE28</f>
        <v>136.36363636363637</v>
      </c>
      <c r="AG3" s="17" t="s">
        <v>54</v>
      </c>
      <c r="AH3" s="30">
        <v>65</v>
      </c>
      <c r="AI3" s="31">
        <f>AH3*250/AH28</f>
        <v>162.5</v>
      </c>
      <c r="AJ3" s="17" t="s">
        <v>54</v>
      </c>
      <c r="AK3" s="33">
        <v>16.69</v>
      </c>
      <c r="AL3" s="31">
        <f>AK3*250/AK28</f>
        <v>42.76855268552686</v>
      </c>
      <c r="AM3" s="17" t="s">
        <v>54</v>
      </c>
      <c r="AN3" s="30">
        <v>46</v>
      </c>
      <c r="AO3" s="31">
        <f>AN3*250/AN28</f>
        <v>115</v>
      </c>
      <c r="AP3" s="17" t="s">
        <v>54</v>
      </c>
      <c r="AQ3" s="30">
        <v>45</v>
      </c>
      <c r="AR3" s="31">
        <f>AQ3*250/AQ28</f>
        <v>112.5</v>
      </c>
      <c r="AS3" s="17" t="s">
        <v>54</v>
      </c>
      <c r="AT3" s="30">
        <v>46</v>
      </c>
      <c r="AU3" s="31">
        <f>AT3*250/AT28</f>
        <v>115</v>
      </c>
      <c r="AV3" s="17" t="s">
        <v>54</v>
      </c>
      <c r="AW3" s="30">
        <v>50</v>
      </c>
      <c r="AX3" s="31">
        <f>AW3*250/AW28</f>
        <v>125</v>
      </c>
      <c r="AY3" s="17" t="s">
        <v>54</v>
      </c>
      <c r="AZ3" s="30">
        <v>27</v>
      </c>
      <c r="BA3" s="31">
        <f>AZ3*250/AZ28</f>
        <v>67.5</v>
      </c>
      <c r="BB3" s="17" t="s">
        <v>54</v>
      </c>
      <c r="BC3" s="30">
        <v>36</v>
      </c>
      <c r="BD3" s="31">
        <f>BC3*250/BC28</f>
        <v>93.75</v>
      </c>
      <c r="BE3" s="17" t="s">
        <v>54</v>
      </c>
      <c r="BF3" s="30">
        <v>420</v>
      </c>
      <c r="BG3" s="31">
        <f>BF3*250/BF28</f>
        <v>93.75</v>
      </c>
      <c r="BH3" s="17" t="s">
        <v>54</v>
      </c>
      <c r="BI3" s="30">
        <v>430</v>
      </c>
      <c r="BJ3" s="31">
        <f>BI3*250/BI28</f>
        <v>105.3921568627451</v>
      </c>
      <c r="BK3" s="17" t="s">
        <v>54</v>
      </c>
      <c r="BL3" s="30">
        <v>490</v>
      </c>
      <c r="BM3" s="31">
        <f>BL3*250/BL28</f>
        <v>120.09803921568627</v>
      </c>
      <c r="BN3" s="17" t="s">
        <v>54</v>
      </c>
      <c r="BO3" s="30">
        <v>40</v>
      </c>
      <c r="BP3" s="31">
        <f>BO3*250/BO28</f>
        <v>89.28571428571429</v>
      </c>
      <c r="BQ3" s="17" t="s">
        <v>54</v>
      </c>
      <c r="BR3" s="30">
        <v>40</v>
      </c>
      <c r="BS3" s="31">
        <f>BR3*250/BR28</f>
        <v>89.28571428571429</v>
      </c>
      <c r="BT3" s="17" t="s">
        <v>54</v>
      </c>
      <c r="BU3" s="33"/>
      <c r="BV3" s="31">
        <f>BU3*250/BU28</f>
        <v>0</v>
      </c>
      <c r="BW3" s="17" t="s">
        <v>54</v>
      </c>
      <c r="BX3" s="33"/>
      <c r="BY3" s="31">
        <f>BX3*250/BX28</f>
        <v>0</v>
      </c>
      <c r="BZ3" s="17" t="s">
        <v>54</v>
      </c>
      <c r="CA3" s="33"/>
      <c r="CB3" s="31">
        <f>CA3*250/CA28</f>
        <v>0</v>
      </c>
      <c r="CC3" s="17" t="s">
        <v>54</v>
      </c>
      <c r="CD3" s="33"/>
      <c r="CE3" s="31">
        <f>CD3*250/CD28</f>
        <v>0</v>
      </c>
      <c r="CF3" s="17" t="s">
        <v>54</v>
      </c>
      <c r="CG3" s="30">
        <v>0</v>
      </c>
      <c r="CH3" s="31">
        <f>CG3*250/CG28</f>
        <v>0</v>
      </c>
      <c r="CI3" s="17" t="s">
        <v>54</v>
      </c>
      <c r="CJ3" s="30">
        <v>0</v>
      </c>
      <c r="CK3" s="31">
        <f>CJ3*250/CJ28</f>
        <v>0</v>
      </c>
      <c r="CL3" s="17" t="s">
        <v>54</v>
      </c>
      <c r="CM3" s="30">
        <v>0</v>
      </c>
      <c r="CN3" s="31">
        <f>CM3*250/CM28</f>
        <v>0</v>
      </c>
      <c r="CO3" s="17" t="s">
        <v>54</v>
      </c>
      <c r="CP3" s="30">
        <v>0</v>
      </c>
      <c r="CQ3" s="31">
        <f>CP3*250/CP28</f>
        <v>0</v>
      </c>
      <c r="CR3" s="17" t="s">
        <v>54</v>
      </c>
      <c r="CS3" s="30"/>
      <c r="CT3" s="31">
        <f>CS3*250/CS28</f>
        <v>0</v>
      </c>
      <c r="CU3" s="17" t="s">
        <v>54</v>
      </c>
      <c r="CV3" s="30"/>
      <c r="CW3" s="31">
        <f>CV3*250/CV28</f>
        <v>0</v>
      </c>
      <c r="CX3" s="17" t="s">
        <v>54</v>
      </c>
      <c r="CY3" s="33"/>
      <c r="CZ3" s="31">
        <f>CY3*250/CY28</f>
        <v>0</v>
      </c>
      <c r="DA3" s="17" t="s">
        <v>54</v>
      </c>
      <c r="DB3" s="34"/>
      <c r="DC3" s="31">
        <f>DB3*250/DB28</f>
        <v>0</v>
      </c>
      <c r="DD3" s="17" t="s">
        <v>54</v>
      </c>
      <c r="DE3" s="33"/>
      <c r="DF3" s="31">
        <f>DE3*250/DE28</f>
        <v>0</v>
      </c>
      <c r="DG3" s="17" t="s">
        <v>54</v>
      </c>
      <c r="DH3" s="33"/>
      <c r="DI3" s="31">
        <f>DH3*250/DH28</f>
        <v>0</v>
      </c>
      <c r="DJ3" s="17" t="s">
        <v>54</v>
      </c>
      <c r="DK3" s="33"/>
      <c r="DL3" s="31">
        <f>DK3*250/DK28</f>
        <v>0</v>
      </c>
      <c r="DM3" s="17" t="s">
        <v>54</v>
      </c>
      <c r="DN3" s="33"/>
      <c r="DO3" s="31">
        <f>DN3*250/DN28</f>
        <v>0</v>
      </c>
      <c r="DP3" s="17" t="s">
        <v>54</v>
      </c>
      <c r="DQ3" s="33"/>
      <c r="DR3" s="31">
        <f>DQ3*250/DQ28</f>
        <v>0</v>
      </c>
    </row>
    <row r="4" spans="1:122" ht="12.75">
      <c r="A4" s="3" t="e">
        <f>#REF!*#REF!</f>
        <v>#REF!</v>
      </c>
      <c r="B4" s="35" t="s">
        <v>55</v>
      </c>
      <c r="C4" s="17" t="s">
        <v>55</v>
      </c>
      <c r="D4" s="30"/>
      <c r="E4" s="62"/>
      <c r="F4" s="17" t="s">
        <v>55</v>
      </c>
      <c r="G4" s="30"/>
      <c r="H4" s="62"/>
      <c r="I4" s="17" t="s">
        <v>55</v>
      </c>
      <c r="J4" s="30"/>
      <c r="K4" s="36"/>
      <c r="L4" s="17" t="s">
        <v>55</v>
      </c>
      <c r="M4" s="30"/>
      <c r="N4" s="31">
        <f>M4*250/M28</f>
        <v>0</v>
      </c>
      <c r="O4" s="17" t="s">
        <v>55</v>
      </c>
      <c r="P4" s="33"/>
      <c r="Q4" s="31">
        <f>P4*250/P28</f>
        <v>0</v>
      </c>
      <c r="R4" s="17" t="s">
        <v>55</v>
      </c>
      <c r="S4" s="30"/>
      <c r="T4" s="31">
        <f>S4*250/S28</f>
        <v>0</v>
      </c>
      <c r="U4" s="17" t="s">
        <v>55</v>
      </c>
      <c r="V4" s="30"/>
      <c r="W4" s="31">
        <f>V4*250/V28</f>
        <v>0</v>
      </c>
      <c r="X4" s="17" t="s">
        <v>55</v>
      </c>
      <c r="Y4" s="30"/>
      <c r="Z4" s="31">
        <f>Y4*250/Y28</f>
        <v>0</v>
      </c>
      <c r="AA4" s="17" t="s">
        <v>55</v>
      </c>
      <c r="AB4" s="33">
        <v>3</v>
      </c>
      <c r="AC4" s="31">
        <f>AB4*250/AB28</f>
        <v>7.5</v>
      </c>
      <c r="AD4" s="17" t="s">
        <v>55</v>
      </c>
      <c r="AE4" s="30"/>
      <c r="AF4" s="31">
        <f>AE4*250/AE28</f>
        <v>0</v>
      </c>
      <c r="AG4" s="17" t="s">
        <v>55</v>
      </c>
      <c r="AH4" s="30"/>
      <c r="AI4" s="31">
        <f>AH4*250/AH28</f>
        <v>0</v>
      </c>
      <c r="AJ4" s="17" t="s">
        <v>55</v>
      </c>
      <c r="AK4" s="33"/>
      <c r="AL4" s="31">
        <f>AK4*250/AK28</f>
        <v>0</v>
      </c>
      <c r="AM4" s="17" t="s">
        <v>55</v>
      </c>
      <c r="AN4" s="30"/>
      <c r="AO4" s="31">
        <f>AN4*250/AN28</f>
        <v>0</v>
      </c>
      <c r="AP4" s="17" t="s">
        <v>55</v>
      </c>
      <c r="AQ4" s="30"/>
      <c r="AR4" s="31">
        <f>AQ4*250/AQ28</f>
        <v>0</v>
      </c>
      <c r="AS4" s="17" t="s">
        <v>55</v>
      </c>
      <c r="AT4" s="30"/>
      <c r="AU4" s="31">
        <f>AT4*250/AT28</f>
        <v>0</v>
      </c>
      <c r="AV4" s="17" t="s">
        <v>55</v>
      </c>
      <c r="AW4" s="30"/>
      <c r="AX4" s="31">
        <f>AW4*250/AW28</f>
        <v>0</v>
      </c>
      <c r="AY4" s="17" t="s">
        <v>55</v>
      </c>
      <c r="AZ4" s="30"/>
      <c r="BA4" s="31">
        <f>AZ4*250/AZ28</f>
        <v>0</v>
      </c>
      <c r="BB4" s="17" t="s">
        <v>55</v>
      </c>
      <c r="BC4" s="30"/>
      <c r="BD4" s="31">
        <f>BC4*250/BC28</f>
        <v>0</v>
      </c>
      <c r="BE4" s="17" t="s">
        <v>55</v>
      </c>
      <c r="BF4" s="30"/>
      <c r="BG4" s="31">
        <f>BF4*250/BF28</f>
        <v>0</v>
      </c>
      <c r="BH4" s="17" t="s">
        <v>55</v>
      </c>
      <c r="BI4" s="30"/>
      <c r="BJ4" s="31">
        <f>BI4*250/BI28</f>
        <v>0</v>
      </c>
      <c r="BK4" s="17" t="s">
        <v>55</v>
      </c>
      <c r="BL4" s="30"/>
      <c r="BM4" s="31">
        <f>BL4*250/BL28</f>
        <v>0</v>
      </c>
      <c r="BN4" s="17" t="s">
        <v>55</v>
      </c>
      <c r="BO4" s="30"/>
      <c r="BP4" s="31">
        <f>BO4*250/BO28</f>
        <v>0</v>
      </c>
      <c r="BQ4" s="17" t="s">
        <v>55</v>
      </c>
      <c r="BR4" s="30"/>
      <c r="BS4" s="31">
        <f>BR4*250/BR28</f>
        <v>0</v>
      </c>
      <c r="BT4" s="17" t="s">
        <v>55</v>
      </c>
      <c r="BU4" s="33"/>
      <c r="BV4" s="31">
        <f>BU4*250/BU28</f>
        <v>0</v>
      </c>
      <c r="BW4" s="17" t="s">
        <v>55</v>
      </c>
      <c r="BX4" s="33"/>
      <c r="BY4" s="31">
        <f>BX4*250/BX28</f>
        <v>0</v>
      </c>
      <c r="BZ4" s="17" t="s">
        <v>55</v>
      </c>
      <c r="CA4" s="33"/>
      <c r="CB4" s="31">
        <f>CA4*250/CA28</f>
        <v>0</v>
      </c>
      <c r="CC4" s="17" t="s">
        <v>55</v>
      </c>
      <c r="CD4" s="33"/>
      <c r="CE4" s="31">
        <f>CD4*250/CD28</f>
        <v>0</v>
      </c>
      <c r="CF4" s="17" t="s">
        <v>55</v>
      </c>
      <c r="CG4" s="30">
        <v>0</v>
      </c>
      <c r="CH4" s="31">
        <f>CG4*250/CG28</f>
        <v>0</v>
      </c>
      <c r="CI4" s="17" t="s">
        <v>55</v>
      </c>
      <c r="CJ4" s="30">
        <v>0</v>
      </c>
      <c r="CK4" s="31">
        <f>CJ4*250/CJ28</f>
        <v>0</v>
      </c>
      <c r="CL4" s="17" t="s">
        <v>55</v>
      </c>
      <c r="CM4" s="30">
        <v>0</v>
      </c>
      <c r="CN4" s="31">
        <f>CM4*250/CM28</f>
        <v>0</v>
      </c>
      <c r="CO4" s="17" t="s">
        <v>55</v>
      </c>
      <c r="CP4" s="30">
        <v>0</v>
      </c>
      <c r="CQ4" s="31">
        <f>CP4*250/CP28</f>
        <v>0</v>
      </c>
      <c r="CR4" s="17" t="s">
        <v>55</v>
      </c>
      <c r="CS4" s="30"/>
      <c r="CT4" s="31">
        <f>CS4*250/CS28</f>
        <v>0</v>
      </c>
      <c r="CU4" s="17" t="s">
        <v>55</v>
      </c>
      <c r="CV4" s="30">
        <v>420</v>
      </c>
      <c r="CW4" s="31">
        <f>CV4*250/CV28</f>
        <v>99.05660377358491</v>
      </c>
      <c r="CX4" s="17" t="s">
        <v>55</v>
      </c>
      <c r="CY4" s="33">
        <v>45.2</v>
      </c>
      <c r="CZ4" s="31">
        <f>CY4*250/CY28</f>
        <v>112.43781094527363</v>
      </c>
      <c r="DA4" s="17" t="s">
        <v>55</v>
      </c>
      <c r="DB4" s="34">
        <v>520</v>
      </c>
      <c r="DC4" s="31">
        <f>DB4*250/DB28</f>
        <v>130</v>
      </c>
      <c r="DD4" s="8" t="s">
        <v>55</v>
      </c>
      <c r="DE4" s="33"/>
      <c r="DF4" s="31">
        <f>DE4*250/DE28</f>
        <v>0</v>
      </c>
      <c r="DG4" s="17" t="s">
        <v>55</v>
      </c>
      <c r="DH4" s="33"/>
      <c r="DI4" s="31">
        <f>DH4*250/DH28</f>
        <v>0</v>
      </c>
      <c r="DJ4" s="17" t="s">
        <v>55</v>
      </c>
      <c r="DK4" s="33"/>
      <c r="DL4" s="31">
        <f>DK4*250/DK28</f>
        <v>0</v>
      </c>
      <c r="DM4" s="17" t="s">
        <v>55</v>
      </c>
      <c r="DN4" s="33"/>
      <c r="DO4" s="31">
        <f>DN4*250/DN28</f>
        <v>0</v>
      </c>
      <c r="DP4" s="17" t="s">
        <v>55</v>
      </c>
      <c r="DQ4" s="33"/>
      <c r="DR4" s="31">
        <f>DQ4*250/DQ28</f>
        <v>0</v>
      </c>
    </row>
    <row r="5" spans="1:122" ht="12.75">
      <c r="A5" s="3" t="e">
        <f>#REF!*#REF!</f>
        <v>#REF!</v>
      </c>
      <c r="B5" s="35" t="s">
        <v>56</v>
      </c>
      <c r="C5" s="37" t="s">
        <v>56</v>
      </c>
      <c r="D5" s="30"/>
      <c r="E5" s="62"/>
      <c r="F5" s="37" t="s">
        <v>56</v>
      </c>
      <c r="G5" s="30"/>
      <c r="H5" s="62"/>
      <c r="I5" s="37" t="s">
        <v>56</v>
      </c>
      <c r="J5" s="30"/>
      <c r="K5" s="36"/>
      <c r="L5" s="37" t="s">
        <v>56</v>
      </c>
      <c r="M5" s="30"/>
      <c r="N5" s="38"/>
      <c r="O5" s="37" t="s">
        <v>56</v>
      </c>
      <c r="P5" s="33"/>
      <c r="Q5" s="31">
        <f>P5*250/P28</f>
        <v>0</v>
      </c>
      <c r="R5" s="37" t="s">
        <v>56</v>
      </c>
      <c r="S5" s="30"/>
      <c r="T5" s="31">
        <f>S5*250/S28</f>
        <v>0</v>
      </c>
      <c r="U5" s="37" t="s">
        <v>56</v>
      </c>
      <c r="V5" s="30"/>
      <c r="W5" s="31">
        <f>V5*250/V28</f>
        <v>0</v>
      </c>
      <c r="X5" s="37" t="s">
        <v>56</v>
      </c>
      <c r="Y5" s="30"/>
      <c r="Z5" s="31">
        <f>Y5*250/Y28</f>
        <v>0</v>
      </c>
      <c r="AA5" s="37" t="s">
        <v>56</v>
      </c>
      <c r="AB5" s="33"/>
      <c r="AC5" s="31">
        <f>AB5*250/AB28</f>
        <v>0</v>
      </c>
      <c r="AD5" s="37" t="s">
        <v>56</v>
      </c>
      <c r="AE5" s="30"/>
      <c r="AF5" s="38"/>
      <c r="AG5" s="37" t="s">
        <v>56</v>
      </c>
      <c r="AH5" s="30"/>
      <c r="AI5" s="31">
        <f>AH5*250/AH28</f>
        <v>0</v>
      </c>
      <c r="AJ5" s="37" t="s">
        <v>56</v>
      </c>
      <c r="AK5" s="33"/>
      <c r="AL5" s="31">
        <f>AK5*250/AK28</f>
        <v>0</v>
      </c>
      <c r="AM5" s="37" t="s">
        <v>56</v>
      </c>
      <c r="AN5" s="30"/>
      <c r="AO5" s="31">
        <f>AN5*250/AN28</f>
        <v>0</v>
      </c>
      <c r="AP5" s="17" t="s">
        <v>56</v>
      </c>
      <c r="AQ5" s="30"/>
      <c r="AR5" s="31">
        <f>AQ5*250/AQ28</f>
        <v>0</v>
      </c>
      <c r="AS5" s="37" t="s">
        <v>56</v>
      </c>
      <c r="AT5" s="30"/>
      <c r="AU5" s="31">
        <f>AT5*250/AT28</f>
        <v>0</v>
      </c>
      <c r="AV5" s="37" t="s">
        <v>56</v>
      </c>
      <c r="AW5" s="30"/>
      <c r="AX5" s="31">
        <f>AW5*250/AW28</f>
        <v>0</v>
      </c>
      <c r="AY5" s="37" t="s">
        <v>56</v>
      </c>
      <c r="AZ5" s="30"/>
      <c r="BA5" s="31">
        <f>AZ5*250/AZ28</f>
        <v>0</v>
      </c>
      <c r="BB5" s="37" t="s">
        <v>56</v>
      </c>
      <c r="BC5" s="30"/>
      <c r="BD5" s="31">
        <f>BC5*250/BC28</f>
        <v>0</v>
      </c>
      <c r="BE5" s="37" t="s">
        <v>56</v>
      </c>
      <c r="BF5" s="30"/>
      <c r="BG5" s="38"/>
      <c r="BH5" s="37" t="s">
        <v>56</v>
      </c>
      <c r="BI5" s="30"/>
      <c r="BJ5" s="38"/>
      <c r="BK5" s="37" t="s">
        <v>56</v>
      </c>
      <c r="BL5" s="30"/>
      <c r="BM5" s="31">
        <f>BL5*250/BL28</f>
        <v>0</v>
      </c>
      <c r="BN5" s="37" t="s">
        <v>56</v>
      </c>
      <c r="BO5" s="30"/>
      <c r="BP5" s="31">
        <f>BO5*250/BO28</f>
        <v>0</v>
      </c>
      <c r="BQ5" s="37" t="s">
        <v>56</v>
      </c>
      <c r="BR5" s="30"/>
      <c r="BS5" s="31">
        <f>BR5*250/BR28</f>
        <v>0</v>
      </c>
      <c r="BT5" s="5" t="s">
        <v>56</v>
      </c>
      <c r="BU5" s="33">
        <v>72.19</v>
      </c>
      <c r="BV5" s="31">
        <f>BU5*250/BU28</f>
        <v>164.0830984634967</v>
      </c>
      <c r="BW5" s="5" t="s">
        <v>56</v>
      </c>
      <c r="BX5" s="33">
        <v>78.5</v>
      </c>
      <c r="BY5" s="31">
        <f>BX5*250/BX28</f>
        <v>180.045871559633</v>
      </c>
      <c r="BZ5" s="5" t="s">
        <v>56</v>
      </c>
      <c r="CA5" s="33">
        <v>12.51</v>
      </c>
      <c r="CB5" s="31">
        <f>CA5*250/CA28</f>
        <v>31.2125748502994</v>
      </c>
      <c r="CC5" s="37" t="s">
        <v>56</v>
      </c>
      <c r="CD5" s="33">
        <v>16.15</v>
      </c>
      <c r="CE5" s="31">
        <f>CD5*250/CD28</f>
        <v>40.158146011537696</v>
      </c>
      <c r="CF5" s="37" t="s">
        <v>56</v>
      </c>
      <c r="CG5" s="30">
        <v>45</v>
      </c>
      <c r="CH5" s="31">
        <f>CG5*250/CG28</f>
        <v>122.28260869565217</v>
      </c>
      <c r="CI5" s="37" t="s">
        <v>56</v>
      </c>
      <c r="CJ5" s="30">
        <v>138</v>
      </c>
      <c r="CK5" s="31">
        <f>CJ5*250/CJ28</f>
        <v>129.69924812030075</v>
      </c>
      <c r="CL5" s="37" t="s">
        <v>56</v>
      </c>
      <c r="CM5" s="30">
        <v>300</v>
      </c>
      <c r="CN5" s="31">
        <f>CM5*250/CM28</f>
        <v>117.1875</v>
      </c>
      <c r="CO5" s="37" t="s">
        <v>56</v>
      </c>
      <c r="CP5" s="30">
        <v>50</v>
      </c>
      <c r="CQ5" s="31">
        <f>CP5*250/CP28</f>
        <v>51.02040816326531</v>
      </c>
      <c r="CR5" s="37" t="s">
        <v>56</v>
      </c>
      <c r="CS5" s="30">
        <v>460</v>
      </c>
      <c r="CT5" s="31">
        <f>CS5*250/CS28</f>
        <v>115</v>
      </c>
      <c r="CU5" s="37" t="s">
        <v>56</v>
      </c>
      <c r="CV5" s="30"/>
      <c r="CW5" s="38"/>
      <c r="CX5" s="5" t="s">
        <v>56</v>
      </c>
      <c r="CY5" s="33"/>
      <c r="CZ5" s="31">
        <f>CY5*250/CY28</f>
        <v>0</v>
      </c>
      <c r="DA5" s="37" t="s">
        <v>56</v>
      </c>
      <c r="DB5" s="34"/>
      <c r="DC5" s="31">
        <f>DB5*250/DB28</f>
        <v>0</v>
      </c>
      <c r="DD5" s="17" t="s">
        <v>56</v>
      </c>
      <c r="DE5" s="33"/>
      <c r="DF5" s="31">
        <f>DE5*250/DE28</f>
        <v>0</v>
      </c>
      <c r="DG5" s="5" t="s">
        <v>56</v>
      </c>
      <c r="DH5" s="33"/>
      <c r="DI5" s="31">
        <f>DH5*250/DH28</f>
        <v>0</v>
      </c>
      <c r="DJ5" s="5" t="s">
        <v>56</v>
      </c>
      <c r="DK5" s="33"/>
      <c r="DL5" s="31">
        <f>DK5*250/DK28</f>
        <v>0</v>
      </c>
      <c r="DM5" s="5" t="s">
        <v>56</v>
      </c>
      <c r="DN5" s="33"/>
      <c r="DO5" s="31">
        <f>DN5*250/DN28</f>
        <v>0</v>
      </c>
      <c r="DP5" s="5" t="s">
        <v>56</v>
      </c>
      <c r="DQ5" s="33"/>
      <c r="DR5" s="31">
        <f>DQ5*250/DQ28</f>
        <v>0</v>
      </c>
    </row>
    <row r="6" spans="1:122" ht="12.75">
      <c r="A6" s="3" t="e">
        <f>#REF!*#REF!</f>
        <v>#REF!</v>
      </c>
      <c r="B6" s="39" t="s">
        <v>57</v>
      </c>
      <c r="C6" s="17" t="s">
        <v>57</v>
      </c>
      <c r="D6" s="30">
        <v>50</v>
      </c>
      <c r="E6" s="62">
        <f>D6*250/D28</f>
        <v>12.5</v>
      </c>
      <c r="F6" s="17" t="s">
        <v>57</v>
      </c>
      <c r="G6" s="30">
        <v>180</v>
      </c>
      <c r="H6" s="62">
        <f>G6*250/G28</f>
        <v>40.17857142857143</v>
      </c>
      <c r="I6" s="17" t="s">
        <v>57</v>
      </c>
      <c r="J6" s="30">
        <v>180</v>
      </c>
      <c r="K6" s="31">
        <f>J6*250/J28</f>
        <v>41.666666666666664</v>
      </c>
      <c r="L6" s="17" t="s">
        <v>57</v>
      </c>
      <c r="M6" s="30">
        <v>220</v>
      </c>
      <c r="N6" s="31">
        <f>M6*250/M28</f>
        <v>55</v>
      </c>
      <c r="O6" s="17" t="s">
        <v>57</v>
      </c>
      <c r="P6" s="32">
        <v>15.1</v>
      </c>
      <c r="Q6" s="31">
        <f>P6*250/P28</f>
        <v>37.009803921568626</v>
      </c>
      <c r="R6" s="17" t="s">
        <v>57</v>
      </c>
      <c r="S6" s="30">
        <v>15</v>
      </c>
      <c r="T6" s="31">
        <f>S6*250/S28</f>
        <v>37.5</v>
      </c>
      <c r="U6" s="17" t="s">
        <v>57</v>
      </c>
      <c r="V6" s="30">
        <v>190</v>
      </c>
      <c r="W6" s="31">
        <f>V6*250/V28</f>
        <v>47.64292878635908</v>
      </c>
      <c r="X6" s="17" t="s">
        <v>57</v>
      </c>
      <c r="Y6" s="30">
        <v>200</v>
      </c>
      <c r="Z6" s="31">
        <f>Y6*250/Y28</f>
        <v>45.248868778280546</v>
      </c>
      <c r="AA6" s="17" t="s">
        <v>57</v>
      </c>
      <c r="AB6" s="33">
        <v>14.6</v>
      </c>
      <c r="AC6" s="31">
        <f>AB6*250/AB28</f>
        <v>36.5</v>
      </c>
      <c r="AD6" s="17" t="s">
        <v>57</v>
      </c>
      <c r="AE6" s="30">
        <v>100</v>
      </c>
      <c r="AF6" s="31">
        <f>AE6*250/AE28</f>
        <v>22.727272727272727</v>
      </c>
      <c r="AG6" s="17" t="s">
        <v>57</v>
      </c>
      <c r="AH6" s="30">
        <v>18</v>
      </c>
      <c r="AI6" s="31">
        <f>AH6*250/AH28</f>
        <v>45</v>
      </c>
      <c r="AJ6" s="17" t="s">
        <v>57</v>
      </c>
      <c r="AK6" s="33">
        <v>20.66</v>
      </c>
      <c r="AL6" s="31">
        <f>AK6*250/AK28</f>
        <v>52.94177941779419</v>
      </c>
      <c r="AM6" s="17" t="s">
        <v>57</v>
      </c>
      <c r="AN6" s="30">
        <v>10</v>
      </c>
      <c r="AO6" s="31">
        <f>AN6*250/AN28</f>
        <v>25</v>
      </c>
      <c r="AP6" s="17" t="s">
        <v>57</v>
      </c>
      <c r="AQ6" s="30">
        <v>17</v>
      </c>
      <c r="AR6" s="31">
        <f>AQ6*250/AQ28</f>
        <v>42.5</v>
      </c>
      <c r="AS6" s="17" t="s">
        <v>57</v>
      </c>
      <c r="AT6" s="30">
        <v>20</v>
      </c>
      <c r="AU6" s="31">
        <f>AT6*250/AT28</f>
        <v>50</v>
      </c>
      <c r="AV6" s="17" t="s">
        <v>57</v>
      </c>
      <c r="AW6" s="30">
        <v>17</v>
      </c>
      <c r="AX6" s="31">
        <f>AW6*250/AW28</f>
        <v>42.5</v>
      </c>
      <c r="AY6" s="17" t="s">
        <v>57</v>
      </c>
      <c r="AZ6" s="30">
        <v>23</v>
      </c>
      <c r="BA6" s="31">
        <f>AZ6*250/AZ28</f>
        <v>57.5</v>
      </c>
      <c r="BB6" s="17" t="s">
        <v>57</v>
      </c>
      <c r="BC6" s="30">
        <v>18</v>
      </c>
      <c r="BD6" s="31">
        <f>BC6*250/BC28</f>
        <v>46.875</v>
      </c>
      <c r="BE6" s="17" t="s">
        <v>57</v>
      </c>
      <c r="BF6" s="30">
        <v>160</v>
      </c>
      <c r="BG6" s="31">
        <f>BF6*250/BF28</f>
        <v>35.714285714285715</v>
      </c>
      <c r="BH6" s="17" t="s">
        <v>57</v>
      </c>
      <c r="BI6" s="30">
        <v>200</v>
      </c>
      <c r="BJ6" s="31">
        <f>BI6*250/BI28</f>
        <v>49.01960784313726</v>
      </c>
      <c r="BK6" s="17" t="s">
        <v>57</v>
      </c>
      <c r="BL6" s="30">
        <v>90</v>
      </c>
      <c r="BM6" s="31">
        <f>BL6*250/BL28</f>
        <v>22.058823529411764</v>
      </c>
      <c r="BN6" s="17" t="s">
        <v>57</v>
      </c>
      <c r="BO6" s="30">
        <v>0</v>
      </c>
      <c r="BP6" s="31">
        <f>BO6*250/BO28</f>
        <v>0</v>
      </c>
      <c r="BQ6" s="17" t="s">
        <v>57</v>
      </c>
      <c r="BR6" s="30">
        <v>10</v>
      </c>
      <c r="BS6" s="31">
        <f>BR6*250/BR28</f>
        <v>22.321428571428573</v>
      </c>
      <c r="BT6" s="17" t="s">
        <v>57</v>
      </c>
      <c r="BU6" s="32">
        <v>2.6</v>
      </c>
      <c r="BV6" s="31">
        <f>BU6*250/BU28</f>
        <v>5.909628148013456</v>
      </c>
      <c r="BW6" s="17" t="s">
        <v>57</v>
      </c>
      <c r="BX6" s="32">
        <v>2.89</v>
      </c>
      <c r="BY6" s="31">
        <f>BX6*250/BX28</f>
        <v>6.628440366972477</v>
      </c>
      <c r="BZ6" s="17" t="s">
        <v>57</v>
      </c>
      <c r="CA6" s="33">
        <v>21.99</v>
      </c>
      <c r="CB6" s="31">
        <f>CA6*250/CA28</f>
        <v>54.865269461077844</v>
      </c>
      <c r="CC6" s="17" t="s">
        <v>57</v>
      </c>
      <c r="CD6" s="33">
        <v>21.79</v>
      </c>
      <c r="CE6" s="31">
        <f>CD6*250/CD28</f>
        <v>54.18241495922022</v>
      </c>
      <c r="CF6" s="17" t="s">
        <v>57</v>
      </c>
      <c r="CG6" s="30">
        <v>5</v>
      </c>
      <c r="CH6" s="31">
        <f>CG6*250/CG28</f>
        <v>13.58695652173913</v>
      </c>
      <c r="CI6" s="17" t="s">
        <v>57</v>
      </c>
      <c r="CJ6" s="30">
        <v>0</v>
      </c>
      <c r="CK6" s="31">
        <f>CJ6*250/CJ28</f>
        <v>0</v>
      </c>
      <c r="CL6" s="17" t="s">
        <v>57</v>
      </c>
      <c r="CM6" s="30">
        <v>0</v>
      </c>
      <c r="CN6" s="31">
        <f>CM6*250/CM28</f>
        <v>0</v>
      </c>
      <c r="CO6" s="17" t="s">
        <v>57</v>
      </c>
      <c r="CP6" s="30">
        <v>0</v>
      </c>
      <c r="CQ6" s="31">
        <f>CP6*250/CP28</f>
        <v>0</v>
      </c>
      <c r="CR6" s="17" t="s">
        <v>57</v>
      </c>
      <c r="CS6" s="30"/>
      <c r="CT6" s="31">
        <f>CS6*250/CS28</f>
        <v>0</v>
      </c>
      <c r="CU6" s="17" t="s">
        <v>57</v>
      </c>
      <c r="CV6" s="30">
        <v>190</v>
      </c>
      <c r="CW6" s="31">
        <f>CV6*250/CV28</f>
        <v>44.81132075471698</v>
      </c>
      <c r="CX6" s="17" t="s">
        <v>57</v>
      </c>
      <c r="CY6" s="33">
        <v>16.84</v>
      </c>
      <c r="CZ6" s="31">
        <f>CY6*250/CY28</f>
        <v>41.89054726368159</v>
      </c>
      <c r="DA6" s="17" t="s">
        <v>57</v>
      </c>
      <c r="DB6" s="34">
        <v>140</v>
      </c>
      <c r="DC6" s="31">
        <f>DB6*250/DB28</f>
        <v>35</v>
      </c>
      <c r="DD6" s="5" t="s">
        <v>57</v>
      </c>
      <c r="DE6" s="33">
        <v>26.9</v>
      </c>
      <c r="DF6" s="31">
        <f>DE6*250/DE28</f>
        <v>66.87549721559267</v>
      </c>
      <c r="DG6" s="17" t="s">
        <v>57</v>
      </c>
      <c r="DH6" s="33">
        <v>28.91</v>
      </c>
      <c r="DI6" s="31">
        <f>DH6*250/DH28</f>
        <v>72.26777322267773</v>
      </c>
      <c r="DJ6" s="17" t="s">
        <v>57</v>
      </c>
      <c r="DK6" s="33">
        <v>27.87</v>
      </c>
      <c r="DL6" s="31">
        <f>DK6*250/DK28</f>
        <v>69.6053946053946</v>
      </c>
      <c r="DM6" s="17" t="s">
        <v>57</v>
      </c>
      <c r="DN6" s="33">
        <v>30.44</v>
      </c>
      <c r="DO6" s="31">
        <f>DN6*250/DN28</f>
        <v>76.09239076092392</v>
      </c>
      <c r="DP6" s="17" t="s">
        <v>57</v>
      </c>
      <c r="DQ6" s="33">
        <v>29.09</v>
      </c>
      <c r="DR6" s="31">
        <f>DQ6*250/DQ28</f>
        <v>72.42083250348534</v>
      </c>
    </row>
    <row r="7" spans="1:122" ht="12.75">
      <c r="A7" s="3" t="e">
        <f>#REF!*#REF!</f>
        <v>#REF!</v>
      </c>
      <c r="B7" s="40" t="s">
        <v>58</v>
      </c>
      <c r="C7" s="37" t="s">
        <v>58</v>
      </c>
      <c r="D7" s="30"/>
      <c r="E7" s="62">
        <f>D7*250/D28</f>
        <v>0</v>
      </c>
      <c r="F7" s="37" t="s">
        <v>58</v>
      </c>
      <c r="G7" s="30"/>
      <c r="H7" s="62"/>
      <c r="I7" s="37" t="s">
        <v>58</v>
      </c>
      <c r="J7" s="30"/>
      <c r="K7" s="36"/>
      <c r="L7" s="37" t="s">
        <v>58</v>
      </c>
      <c r="M7" s="30"/>
      <c r="N7" s="31">
        <f>M7*250/M28</f>
        <v>0</v>
      </c>
      <c r="O7" s="37" t="s">
        <v>58</v>
      </c>
      <c r="P7" s="33"/>
      <c r="Q7" s="31">
        <f>P7*250/P28</f>
        <v>0</v>
      </c>
      <c r="R7" s="37" t="s">
        <v>58</v>
      </c>
      <c r="S7" s="30"/>
      <c r="T7" s="31">
        <f>S7*250/S28</f>
        <v>0</v>
      </c>
      <c r="U7" s="37" t="s">
        <v>58</v>
      </c>
      <c r="V7" s="30"/>
      <c r="W7" s="31">
        <f>V7*250/V28</f>
        <v>0</v>
      </c>
      <c r="X7" s="37" t="s">
        <v>58</v>
      </c>
      <c r="Y7" s="30"/>
      <c r="Z7" s="31">
        <f>Y7*250/Y28</f>
        <v>0</v>
      </c>
      <c r="AA7" s="37" t="s">
        <v>58</v>
      </c>
      <c r="AB7" s="33">
        <v>10</v>
      </c>
      <c r="AC7" s="31">
        <f>AB7*250/AB28</f>
        <v>25</v>
      </c>
      <c r="AD7" s="37" t="s">
        <v>58</v>
      </c>
      <c r="AE7" s="30"/>
      <c r="AF7" s="31">
        <f>AE7*250/AE28</f>
        <v>0</v>
      </c>
      <c r="AG7" s="37" t="s">
        <v>58</v>
      </c>
      <c r="AH7" s="30"/>
      <c r="AI7" s="31">
        <f>AH7*250/AH28</f>
        <v>0</v>
      </c>
      <c r="AJ7" s="37" t="s">
        <v>58</v>
      </c>
      <c r="AK7" s="33"/>
      <c r="AL7" s="31">
        <f>AK7*250/AK28</f>
        <v>0</v>
      </c>
      <c r="AM7" s="37" t="s">
        <v>58</v>
      </c>
      <c r="AN7" s="30"/>
      <c r="AO7" s="31">
        <f>AN7*250/AN28</f>
        <v>0</v>
      </c>
      <c r="AP7" s="17" t="s">
        <v>58</v>
      </c>
      <c r="AQ7" s="30"/>
      <c r="AR7" s="31">
        <f>AQ7*250/AQ28</f>
        <v>0</v>
      </c>
      <c r="AS7" s="37" t="s">
        <v>58</v>
      </c>
      <c r="AT7" s="30"/>
      <c r="AU7" s="31">
        <f>AT7*250/AT28</f>
        <v>0</v>
      </c>
      <c r="AV7" s="37" t="s">
        <v>58</v>
      </c>
      <c r="AW7" s="30"/>
      <c r="AX7" s="31">
        <f>AW7*250/AW28</f>
        <v>0</v>
      </c>
      <c r="AY7" s="37" t="s">
        <v>58</v>
      </c>
      <c r="AZ7" s="30"/>
      <c r="BA7" s="31">
        <f>AZ7*250/AZ28</f>
        <v>0</v>
      </c>
      <c r="BB7" s="37" t="s">
        <v>58</v>
      </c>
      <c r="BC7" s="30"/>
      <c r="BD7" s="31">
        <f>BC7*250/BC28</f>
        <v>0</v>
      </c>
      <c r="BE7" s="37" t="s">
        <v>58</v>
      </c>
      <c r="BF7" s="30"/>
      <c r="BG7" s="31">
        <f>BF7*250/BF28</f>
        <v>0</v>
      </c>
      <c r="BH7" s="37" t="s">
        <v>58</v>
      </c>
      <c r="BI7" s="30"/>
      <c r="BJ7" s="31">
        <f>BI7*250/BI28</f>
        <v>0</v>
      </c>
      <c r="BK7" s="37" t="s">
        <v>58</v>
      </c>
      <c r="BL7" s="30"/>
      <c r="BM7" s="31">
        <f>BL7*250/BL28</f>
        <v>0</v>
      </c>
      <c r="BN7" s="37" t="s">
        <v>58</v>
      </c>
      <c r="BO7" s="30"/>
      <c r="BP7" s="31">
        <f>BO7*250/BO28</f>
        <v>0</v>
      </c>
      <c r="BQ7" s="37" t="s">
        <v>58</v>
      </c>
      <c r="BR7" s="30"/>
      <c r="BS7" s="31">
        <f>BR7*250/BR28</f>
        <v>0</v>
      </c>
      <c r="BT7" s="17" t="s">
        <v>58</v>
      </c>
      <c r="BU7" s="33"/>
      <c r="BV7" s="31">
        <f>BU7*250/BU28</f>
        <v>0</v>
      </c>
      <c r="BW7" s="17" t="s">
        <v>58</v>
      </c>
      <c r="BX7" s="33"/>
      <c r="BY7" s="31">
        <f>BX7*250/BX28</f>
        <v>0</v>
      </c>
      <c r="BZ7" s="17" t="s">
        <v>58</v>
      </c>
      <c r="CA7" s="33"/>
      <c r="CB7" s="31">
        <f>CA7*250/CA28</f>
        <v>0</v>
      </c>
      <c r="CC7" s="37" t="s">
        <v>58</v>
      </c>
      <c r="CD7" s="33"/>
      <c r="CE7" s="31">
        <f>CD7*250/CD28</f>
        <v>0</v>
      </c>
      <c r="CF7" s="37" t="s">
        <v>58</v>
      </c>
      <c r="CG7" s="30">
        <v>0</v>
      </c>
      <c r="CH7" s="31">
        <f>CG7*250/CG28</f>
        <v>0</v>
      </c>
      <c r="CI7" s="37" t="s">
        <v>58</v>
      </c>
      <c r="CJ7" s="30">
        <v>64</v>
      </c>
      <c r="CK7" s="31">
        <f>CJ7*250/CJ28</f>
        <v>60.150375939849624</v>
      </c>
      <c r="CL7" s="37" t="s">
        <v>58</v>
      </c>
      <c r="CM7" s="30">
        <v>150</v>
      </c>
      <c r="CN7" s="31">
        <f>CM7*250/CM28</f>
        <v>58.59375</v>
      </c>
      <c r="CO7" s="37" t="s">
        <v>58</v>
      </c>
      <c r="CP7" s="30">
        <v>0</v>
      </c>
      <c r="CQ7" s="31">
        <f>CP7*250/CP28</f>
        <v>0</v>
      </c>
      <c r="CR7" s="37" t="s">
        <v>58</v>
      </c>
      <c r="CS7" s="30"/>
      <c r="CT7" s="31">
        <f>CS7*250/CS28</f>
        <v>0</v>
      </c>
      <c r="CU7" s="37" t="s">
        <v>58</v>
      </c>
      <c r="CV7" s="30"/>
      <c r="CW7" s="31">
        <f>CV7*250/CV28</f>
        <v>0</v>
      </c>
      <c r="CX7" s="17" t="s">
        <v>58</v>
      </c>
      <c r="CY7" s="33">
        <v>5.9</v>
      </c>
      <c r="CZ7" s="31">
        <f>CY7*250/CY28</f>
        <v>14.676616915422885</v>
      </c>
      <c r="DA7" s="37" t="s">
        <v>58</v>
      </c>
      <c r="DB7" s="34"/>
      <c r="DC7" s="31">
        <f>DB7*250/DB28</f>
        <v>0</v>
      </c>
      <c r="DD7" s="17" t="s">
        <v>58</v>
      </c>
      <c r="DE7" s="33"/>
      <c r="DF7" s="31">
        <f>DE7*250/DE28</f>
        <v>0</v>
      </c>
      <c r="DG7" s="17" t="s">
        <v>58</v>
      </c>
      <c r="DH7" s="33"/>
      <c r="DI7" s="31">
        <f>DH7*250/DH28</f>
        <v>0</v>
      </c>
      <c r="DJ7" s="17" t="s">
        <v>58</v>
      </c>
      <c r="DK7" s="33"/>
      <c r="DL7" s="31">
        <f>DK7*250/DK28</f>
        <v>0</v>
      </c>
      <c r="DM7" s="17" t="s">
        <v>58</v>
      </c>
      <c r="DN7" s="33"/>
      <c r="DO7" s="31">
        <f>DN7*250/DN28</f>
        <v>0</v>
      </c>
      <c r="DP7" s="17" t="s">
        <v>58</v>
      </c>
      <c r="DQ7" s="33"/>
      <c r="DR7" s="31">
        <f>DQ7*250/DQ28</f>
        <v>0</v>
      </c>
    </row>
    <row r="8" spans="1:122" ht="12.75">
      <c r="A8" s="3" t="e">
        <f>#REF!*#REF!</f>
        <v>#REF!</v>
      </c>
      <c r="B8" s="40" t="s">
        <v>59</v>
      </c>
      <c r="C8" s="37" t="s">
        <v>60</v>
      </c>
      <c r="D8" s="30">
        <v>100</v>
      </c>
      <c r="E8" s="62">
        <f>D8*250/D28</f>
        <v>25</v>
      </c>
      <c r="F8" s="37" t="s">
        <v>60</v>
      </c>
      <c r="G8" s="30"/>
      <c r="H8" s="62"/>
      <c r="I8" s="37" t="s">
        <v>60</v>
      </c>
      <c r="J8" s="30"/>
      <c r="K8" s="36"/>
      <c r="L8" s="37" t="s">
        <v>60</v>
      </c>
      <c r="M8" s="30"/>
      <c r="N8" s="31">
        <f>M8*250/M28</f>
        <v>0</v>
      </c>
      <c r="O8" s="37" t="s">
        <v>60</v>
      </c>
      <c r="P8" s="33">
        <v>1.1</v>
      </c>
      <c r="Q8" s="31">
        <f>P8*250/P28</f>
        <v>2.696078431372549</v>
      </c>
      <c r="R8" s="37" t="s">
        <v>60</v>
      </c>
      <c r="S8" s="30"/>
      <c r="T8" s="31">
        <f>S8*250/S28</f>
        <v>0</v>
      </c>
      <c r="U8" s="37" t="s">
        <v>60</v>
      </c>
      <c r="V8" s="30">
        <v>40</v>
      </c>
      <c r="W8" s="31">
        <f>V8*250/V28</f>
        <v>10.030090270812437</v>
      </c>
      <c r="X8" s="37" t="s">
        <v>60</v>
      </c>
      <c r="Y8" s="30"/>
      <c r="Z8" s="31">
        <f>Y8*250/Y28</f>
        <v>0</v>
      </c>
      <c r="AA8" s="37" t="s">
        <v>60</v>
      </c>
      <c r="AB8" s="33"/>
      <c r="AC8" s="31">
        <f>AB8*250/AB28</f>
        <v>0</v>
      </c>
      <c r="AD8" s="37" t="s">
        <v>60</v>
      </c>
      <c r="AE8" s="30">
        <v>100</v>
      </c>
      <c r="AF8" s="31">
        <f>AE8*250/AE28</f>
        <v>22.727272727272727</v>
      </c>
      <c r="AG8" s="37" t="s">
        <v>60</v>
      </c>
      <c r="AH8" s="30"/>
      <c r="AI8" s="31">
        <f>AH8*250/AH28</f>
        <v>0</v>
      </c>
      <c r="AJ8" s="37" t="s">
        <v>60</v>
      </c>
      <c r="AK8" s="33">
        <v>6.19</v>
      </c>
      <c r="AL8" s="31">
        <f>AK8*250/AK28</f>
        <v>15.862033620336206</v>
      </c>
      <c r="AM8" s="37" t="s">
        <v>60</v>
      </c>
      <c r="AN8" s="30"/>
      <c r="AO8" s="31">
        <f>AN8*250/AN28</f>
        <v>0</v>
      </c>
      <c r="AP8" s="17" t="s">
        <v>60</v>
      </c>
      <c r="AQ8" s="30"/>
      <c r="AR8" s="31">
        <f>AQ8*250/AQ28</f>
        <v>0</v>
      </c>
      <c r="AS8" s="37" t="s">
        <v>60</v>
      </c>
      <c r="AT8" s="30"/>
      <c r="AU8" s="31">
        <f>AT8*250/AT28</f>
        <v>0</v>
      </c>
      <c r="AV8" s="37" t="s">
        <v>60</v>
      </c>
      <c r="AW8" s="30"/>
      <c r="AX8" s="31">
        <f>AW8*250/AW28</f>
        <v>0</v>
      </c>
      <c r="AY8" s="37" t="s">
        <v>60</v>
      </c>
      <c r="AZ8" s="30"/>
      <c r="BA8" s="31">
        <f>AZ8*250/AZ28</f>
        <v>0</v>
      </c>
      <c r="BB8" s="37" t="s">
        <v>60</v>
      </c>
      <c r="BC8" s="30"/>
      <c r="BD8" s="31">
        <f>BC8*250/BC28</f>
        <v>0</v>
      </c>
      <c r="BE8" s="37" t="s">
        <v>60</v>
      </c>
      <c r="BF8" s="30"/>
      <c r="BG8" s="31">
        <f>BF8*250/BF28</f>
        <v>0</v>
      </c>
      <c r="BH8" s="37" t="s">
        <v>60</v>
      </c>
      <c r="BI8" s="30">
        <v>50</v>
      </c>
      <c r="BJ8" s="31">
        <f>BI8*250/BI28</f>
        <v>12.254901960784315</v>
      </c>
      <c r="BK8" s="37" t="s">
        <v>60</v>
      </c>
      <c r="BL8" s="30"/>
      <c r="BM8" s="31">
        <f>BL8*250/BL28</f>
        <v>0</v>
      </c>
      <c r="BN8" s="37" t="s">
        <v>60</v>
      </c>
      <c r="BO8" s="30"/>
      <c r="BP8" s="31">
        <f>BO8*250/BO28</f>
        <v>0</v>
      </c>
      <c r="BQ8" s="37" t="s">
        <v>60</v>
      </c>
      <c r="BR8" s="30"/>
      <c r="BS8" s="31">
        <f>BR8*250/BR28</f>
        <v>0</v>
      </c>
      <c r="BT8" s="17" t="s">
        <v>60</v>
      </c>
      <c r="BU8" s="33">
        <v>9.5</v>
      </c>
      <c r="BV8" s="31">
        <f>BU8*250/BU28</f>
        <v>21.592872079279935</v>
      </c>
      <c r="BW8" s="17" t="s">
        <v>60</v>
      </c>
      <c r="BX8" s="33">
        <v>10.61</v>
      </c>
      <c r="BY8" s="31">
        <f>BX8*250/BX28</f>
        <v>24.334862385321102</v>
      </c>
      <c r="BZ8" s="17" t="s">
        <v>60</v>
      </c>
      <c r="CA8" s="33">
        <v>9.09</v>
      </c>
      <c r="CB8" s="31">
        <f>CA8*250/CA28</f>
        <v>22.679640718562872</v>
      </c>
      <c r="CC8" s="37" t="s">
        <v>60</v>
      </c>
      <c r="CD8" s="33">
        <v>8.790000000000001</v>
      </c>
      <c r="CE8" s="31">
        <f>CD8*250/CD28</f>
        <v>21.85697234931371</v>
      </c>
      <c r="CF8" s="37" t="s">
        <v>60</v>
      </c>
      <c r="CG8" s="30">
        <v>0</v>
      </c>
      <c r="CH8" s="31">
        <f>CG8*250/CG28</f>
        <v>0</v>
      </c>
      <c r="CI8" s="37" t="s">
        <v>60</v>
      </c>
      <c r="CJ8" s="30">
        <v>0</v>
      </c>
      <c r="CK8" s="31">
        <f>CJ8*250/CJ28</f>
        <v>0</v>
      </c>
      <c r="CL8" s="37" t="s">
        <v>60</v>
      </c>
      <c r="CM8" s="30"/>
      <c r="CN8" s="31">
        <f>CM8*250/CM28</f>
        <v>0</v>
      </c>
      <c r="CO8" s="37" t="s">
        <v>60</v>
      </c>
      <c r="CP8" s="30">
        <v>0</v>
      </c>
      <c r="CQ8" s="31">
        <f>CP8*250/CP28</f>
        <v>0</v>
      </c>
      <c r="CR8" s="37" t="s">
        <v>60</v>
      </c>
      <c r="CS8" s="30">
        <v>210</v>
      </c>
      <c r="CT8" s="31">
        <f>CS8*250/CS28</f>
        <v>52.5</v>
      </c>
      <c r="CU8" s="37" t="s">
        <v>60</v>
      </c>
      <c r="CV8" s="30"/>
      <c r="CW8" s="31">
        <f>CV8*250/CV28</f>
        <v>0</v>
      </c>
      <c r="CX8" s="17" t="s">
        <v>60</v>
      </c>
      <c r="CY8" s="33"/>
      <c r="CZ8" s="31">
        <f>CY8*250/CY28</f>
        <v>0</v>
      </c>
      <c r="DA8" s="37" t="s">
        <v>60</v>
      </c>
      <c r="DB8" s="34">
        <v>50</v>
      </c>
      <c r="DC8" s="31">
        <f>DB8*250/DB28</f>
        <v>12.5</v>
      </c>
      <c r="DD8" s="17" t="s">
        <v>60</v>
      </c>
      <c r="DE8" s="33">
        <v>9.91</v>
      </c>
      <c r="DF8" s="31">
        <f>DE8*250/DE28</f>
        <v>24.63703261734288</v>
      </c>
      <c r="DG8" s="17" t="s">
        <v>60</v>
      </c>
      <c r="DH8" s="33"/>
      <c r="DI8" s="31">
        <f>DH8*250/DH28</f>
        <v>0</v>
      </c>
      <c r="DJ8" s="17" t="s">
        <v>60</v>
      </c>
      <c r="DK8" s="33"/>
      <c r="DL8" s="31">
        <f>DK8*250/DK28</f>
        <v>0</v>
      </c>
      <c r="DM8" s="17" t="s">
        <v>60</v>
      </c>
      <c r="DN8" s="33"/>
      <c r="DO8" s="31">
        <f>DN8*250/DN28</f>
        <v>0</v>
      </c>
      <c r="DP8" s="17" t="s">
        <v>60</v>
      </c>
      <c r="DQ8" s="33"/>
      <c r="DR8" s="31">
        <f>DQ8*250/DQ28</f>
        <v>0</v>
      </c>
    </row>
    <row r="9" spans="1:122" ht="12.75">
      <c r="A9" s="3" t="e">
        <f>#REF!*#REF!</f>
        <v>#REF!</v>
      </c>
      <c r="B9" s="39" t="s">
        <v>61</v>
      </c>
      <c r="C9" s="17" t="s">
        <v>61</v>
      </c>
      <c r="D9" s="30">
        <v>30</v>
      </c>
      <c r="E9" s="62">
        <f>D9*250/D28</f>
        <v>7.5</v>
      </c>
      <c r="F9" s="17" t="s">
        <v>61</v>
      </c>
      <c r="G9" s="30">
        <v>330</v>
      </c>
      <c r="H9" s="62">
        <f>G9*250/G28</f>
        <v>73.66071428571429</v>
      </c>
      <c r="I9" s="17" t="s">
        <v>61</v>
      </c>
      <c r="J9" s="30">
        <v>330</v>
      </c>
      <c r="K9" s="31">
        <f>J9*250/J28</f>
        <v>76.38888888888889</v>
      </c>
      <c r="L9" s="17" t="s">
        <v>61</v>
      </c>
      <c r="M9" s="30">
        <v>90</v>
      </c>
      <c r="N9" s="31">
        <f>M9*250/M28</f>
        <v>22.5</v>
      </c>
      <c r="O9" s="17" t="s">
        <v>61</v>
      </c>
      <c r="P9" s="32">
        <v>28.89</v>
      </c>
      <c r="Q9" s="31">
        <f>P9*250/P28</f>
        <v>70.80882352941177</v>
      </c>
      <c r="R9" s="17" t="s">
        <v>61</v>
      </c>
      <c r="S9" s="30">
        <v>13</v>
      </c>
      <c r="T9" s="31">
        <f>S9*250/S28</f>
        <v>32.5</v>
      </c>
      <c r="U9" s="17" t="s">
        <v>61</v>
      </c>
      <c r="V9" s="30">
        <v>110</v>
      </c>
      <c r="W9" s="31">
        <f>V9*250/V28</f>
        <v>27.5827482447342</v>
      </c>
      <c r="X9" s="17" t="s">
        <v>61</v>
      </c>
      <c r="Y9" s="30">
        <v>270</v>
      </c>
      <c r="Z9" s="31">
        <f>Y9*250/Y28</f>
        <v>61.085972850678736</v>
      </c>
      <c r="AA9" s="17" t="s">
        <v>61</v>
      </c>
      <c r="AB9" s="33">
        <v>26</v>
      </c>
      <c r="AC9" s="31">
        <f>AB9*250/AB28</f>
        <v>65</v>
      </c>
      <c r="AD9" s="17" t="s">
        <v>61</v>
      </c>
      <c r="AE9" s="30">
        <v>100</v>
      </c>
      <c r="AF9" s="31">
        <f>AE9*250/AE28</f>
        <v>22.727272727272727</v>
      </c>
      <c r="AG9" s="17" t="s">
        <v>61</v>
      </c>
      <c r="AH9" s="30"/>
      <c r="AI9" s="31">
        <f>AH9*250/AH28</f>
        <v>0</v>
      </c>
      <c r="AJ9" s="17" t="s">
        <v>61</v>
      </c>
      <c r="AK9" s="33">
        <v>20.43</v>
      </c>
      <c r="AL9" s="31">
        <f>AK9*250/AK28</f>
        <v>52.352398523985244</v>
      </c>
      <c r="AM9" s="17" t="s">
        <v>61</v>
      </c>
      <c r="AN9" s="30">
        <v>34</v>
      </c>
      <c r="AO9" s="31">
        <f>AN9*250/AN28</f>
        <v>85</v>
      </c>
      <c r="AP9" s="17" t="s">
        <v>61</v>
      </c>
      <c r="AQ9" s="30">
        <v>23</v>
      </c>
      <c r="AR9" s="31">
        <f>AQ9*250/AQ28</f>
        <v>57.5</v>
      </c>
      <c r="AS9" s="17" t="s">
        <v>61</v>
      </c>
      <c r="AT9" s="30">
        <v>26</v>
      </c>
      <c r="AU9" s="31">
        <f>AT9*250/AT28</f>
        <v>65</v>
      </c>
      <c r="AV9" s="17" t="s">
        <v>61</v>
      </c>
      <c r="AW9" s="30">
        <v>20</v>
      </c>
      <c r="AX9" s="31">
        <f>AW9*250/AW28</f>
        <v>50</v>
      </c>
      <c r="AY9" s="17" t="s">
        <v>61</v>
      </c>
      <c r="AZ9" s="30">
        <v>30</v>
      </c>
      <c r="BA9" s="31">
        <f>AZ9*250/AZ28</f>
        <v>75</v>
      </c>
      <c r="BB9" s="17" t="s">
        <v>61</v>
      </c>
      <c r="BC9" s="30">
        <v>25</v>
      </c>
      <c r="BD9" s="31">
        <f>BC9*250/BC28</f>
        <v>65.10416666666667</v>
      </c>
      <c r="BE9" s="17" t="s">
        <v>61</v>
      </c>
      <c r="BF9" s="30">
        <v>330</v>
      </c>
      <c r="BG9" s="31">
        <f>BF9*250/BF28</f>
        <v>73.66071428571429</v>
      </c>
      <c r="BH9" s="17" t="s">
        <v>61</v>
      </c>
      <c r="BI9" s="30">
        <v>300</v>
      </c>
      <c r="BJ9" s="31">
        <f>BI9*250/BI28</f>
        <v>73.52941176470588</v>
      </c>
      <c r="BK9" s="17" t="s">
        <v>61</v>
      </c>
      <c r="BL9" s="30">
        <v>150</v>
      </c>
      <c r="BM9" s="31">
        <f>BL9*250/BL28</f>
        <v>36.76470588235294</v>
      </c>
      <c r="BN9" s="17" t="s">
        <v>61</v>
      </c>
      <c r="BO9" s="30">
        <v>20</v>
      </c>
      <c r="BP9" s="31">
        <f>BO9*250/BO28</f>
        <v>44.642857142857146</v>
      </c>
      <c r="BQ9" s="17" t="s">
        <v>61</v>
      </c>
      <c r="BR9" s="30">
        <v>10</v>
      </c>
      <c r="BS9" s="31">
        <f>BR9*250/BR28</f>
        <v>22.321428571428573</v>
      </c>
      <c r="BT9" s="17" t="s">
        <v>61</v>
      </c>
      <c r="BU9" s="32">
        <v>15.7</v>
      </c>
      <c r="BV9" s="31">
        <f>BU9*250/BU28</f>
        <v>35.68506227838895</v>
      </c>
      <c r="BW9" s="17" t="s">
        <v>61</v>
      </c>
      <c r="BX9" s="32">
        <v>8</v>
      </c>
      <c r="BY9" s="31">
        <f>BX9*250/BX28</f>
        <v>18.34862385321101</v>
      </c>
      <c r="BZ9" s="17" t="s">
        <v>61</v>
      </c>
      <c r="CA9" s="33">
        <v>36.28</v>
      </c>
      <c r="CB9" s="31">
        <f>CA9*250/CA28</f>
        <v>90.51896207584831</v>
      </c>
      <c r="CC9" s="17" t="s">
        <v>61</v>
      </c>
      <c r="CD9" s="33">
        <v>37.59</v>
      </c>
      <c r="CE9" s="31">
        <f>CD9*250/CD28</f>
        <v>93.4702605927989</v>
      </c>
      <c r="CF9" s="17" t="s">
        <v>61</v>
      </c>
      <c r="CG9" s="30">
        <v>27</v>
      </c>
      <c r="CH9" s="31">
        <f>CG9*250/CG28</f>
        <v>73.3695652173913</v>
      </c>
      <c r="CI9" s="17" t="s">
        <v>61</v>
      </c>
      <c r="CJ9" s="30">
        <v>64</v>
      </c>
      <c r="CK9" s="31">
        <f>CJ9*250/CJ28</f>
        <v>60.150375939849624</v>
      </c>
      <c r="CL9" s="17" t="s">
        <v>61</v>
      </c>
      <c r="CM9" s="30">
        <v>0</v>
      </c>
      <c r="CN9" s="31">
        <f>CM9*250/CM28</f>
        <v>0</v>
      </c>
      <c r="CO9" s="17" t="s">
        <v>61</v>
      </c>
      <c r="CP9" s="30">
        <v>25</v>
      </c>
      <c r="CQ9" s="31">
        <f>CP9*250/CP28</f>
        <v>25.510204081632654</v>
      </c>
      <c r="CR9" s="17" t="s">
        <v>61</v>
      </c>
      <c r="CS9" s="30">
        <v>70</v>
      </c>
      <c r="CT9" s="31">
        <f>CS9*250/CS28</f>
        <v>17.5</v>
      </c>
      <c r="CU9" s="17" t="s">
        <v>61</v>
      </c>
      <c r="CV9" s="30">
        <v>320</v>
      </c>
      <c r="CW9" s="31">
        <f>CV9*250/CV28</f>
        <v>75.47169811320755</v>
      </c>
      <c r="CX9" s="17" t="s">
        <v>61</v>
      </c>
      <c r="CY9" s="33">
        <v>20.93</v>
      </c>
      <c r="CZ9" s="31">
        <f>CY9*250/CY28</f>
        <v>52.06467661691542</v>
      </c>
      <c r="DA9" s="17" t="s">
        <v>61</v>
      </c>
      <c r="DB9" s="34">
        <v>290</v>
      </c>
      <c r="DC9" s="31">
        <f>DB9*250/DB28</f>
        <v>72.5</v>
      </c>
      <c r="DD9" s="17" t="s">
        <v>61</v>
      </c>
      <c r="DE9" s="33">
        <v>29.64</v>
      </c>
      <c r="DF9" s="31">
        <f>DE9*250/DE28</f>
        <v>73.68735083532219</v>
      </c>
      <c r="DG9" s="17" t="s">
        <v>61</v>
      </c>
      <c r="DH9" s="33">
        <v>34.71</v>
      </c>
      <c r="DI9" s="31">
        <f>DH9*250/DH28</f>
        <v>86.76632336766325</v>
      </c>
      <c r="DJ9" s="17" t="s">
        <v>61</v>
      </c>
      <c r="DK9" s="33">
        <v>29.97</v>
      </c>
      <c r="DL9" s="31">
        <f>DK9*250/DK28</f>
        <v>74.85014985014985</v>
      </c>
      <c r="DM9" s="17" t="s">
        <v>61</v>
      </c>
      <c r="DN9" s="33">
        <v>27.34</v>
      </c>
      <c r="DO9" s="31">
        <f>DN9*250/DN28</f>
        <v>68.34316568343166</v>
      </c>
      <c r="DP9" s="17" t="s">
        <v>61</v>
      </c>
      <c r="DQ9" s="33">
        <v>16.76</v>
      </c>
      <c r="DR9" s="31">
        <f>DQ9*250/DQ28</f>
        <v>41.72475602469627</v>
      </c>
    </row>
    <row r="10" spans="1:122" ht="12.75">
      <c r="A10" s="3" t="e">
        <f>#REF!*#REF!</f>
        <v>#REF!</v>
      </c>
      <c r="B10" s="40" t="s">
        <v>62</v>
      </c>
      <c r="C10" s="37" t="s">
        <v>62</v>
      </c>
      <c r="D10" s="30"/>
      <c r="E10" s="62">
        <f>D10*250/D28</f>
        <v>0</v>
      </c>
      <c r="F10" s="37" t="s">
        <v>62</v>
      </c>
      <c r="G10" s="30"/>
      <c r="H10" s="62"/>
      <c r="I10" s="37" t="s">
        <v>62</v>
      </c>
      <c r="J10" s="30"/>
      <c r="K10" s="36"/>
      <c r="L10" s="37" t="s">
        <v>62</v>
      </c>
      <c r="M10" s="30">
        <v>90</v>
      </c>
      <c r="N10" s="31">
        <f>M10*250/M28</f>
        <v>22.5</v>
      </c>
      <c r="O10" s="37" t="s">
        <v>62</v>
      </c>
      <c r="P10" s="33"/>
      <c r="Q10" s="31">
        <f>P10*250/P28</f>
        <v>0</v>
      </c>
      <c r="R10" s="37" t="s">
        <v>62</v>
      </c>
      <c r="S10" s="30"/>
      <c r="T10" s="31">
        <f>S10*250/S28</f>
        <v>0</v>
      </c>
      <c r="U10" s="37" t="s">
        <v>62</v>
      </c>
      <c r="V10" s="30"/>
      <c r="W10" s="31">
        <f>V10*250/V28</f>
        <v>0</v>
      </c>
      <c r="X10" s="37" t="s">
        <v>62</v>
      </c>
      <c r="Y10" s="30"/>
      <c r="Z10" s="31">
        <f>Y10*250/Y28</f>
        <v>0</v>
      </c>
      <c r="AA10" s="37" t="s">
        <v>62</v>
      </c>
      <c r="AB10" s="33"/>
      <c r="AC10" s="31">
        <f>AB10*250/AB28</f>
        <v>0</v>
      </c>
      <c r="AD10" s="37" t="s">
        <v>62</v>
      </c>
      <c r="AE10" s="30"/>
      <c r="AF10" s="31">
        <f>AE10*250/AE28</f>
        <v>0</v>
      </c>
      <c r="AG10" s="37" t="s">
        <v>62</v>
      </c>
      <c r="AH10" s="30"/>
      <c r="AI10" s="31">
        <f>AH10*250/AH28</f>
        <v>0</v>
      </c>
      <c r="AJ10" s="37" t="s">
        <v>62</v>
      </c>
      <c r="AK10" s="33"/>
      <c r="AL10" s="31">
        <f>AK10*250/AK28</f>
        <v>0</v>
      </c>
      <c r="AM10" s="37" t="s">
        <v>62</v>
      </c>
      <c r="AN10" s="30"/>
      <c r="AO10" s="31">
        <f>AN10*250/AN28</f>
        <v>0</v>
      </c>
      <c r="AP10" s="17" t="s">
        <v>62</v>
      </c>
      <c r="AQ10" s="30"/>
      <c r="AR10" s="31">
        <f>AQ10*250/AQ28</f>
        <v>0</v>
      </c>
      <c r="AS10" s="37" t="s">
        <v>62</v>
      </c>
      <c r="AT10" s="30"/>
      <c r="AU10" s="31">
        <f>AT10*250/AT28</f>
        <v>0</v>
      </c>
      <c r="AV10" s="37" t="s">
        <v>62</v>
      </c>
      <c r="AW10" s="30"/>
      <c r="AX10" s="31">
        <f>AW10*250/AW28</f>
        <v>0</v>
      </c>
      <c r="AY10" s="37" t="s">
        <v>62</v>
      </c>
      <c r="AZ10" s="30"/>
      <c r="BA10" s="31">
        <f>AZ10*250/AZ28</f>
        <v>0</v>
      </c>
      <c r="BB10" s="37" t="s">
        <v>62</v>
      </c>
      <c r="BC10" s="30"/>
      <c r="BD10" s="31">
        <f>BC10*250/BC28</f>
        <v>0</v>
      </c>
      <c r="BE10" s="37" t="s">
        <v>62</v>
      </c>
      <c r="BF10" s="30"/>
      <c r="BG10" s="31">
        <f>BF10*250/BF28</f>
        <v>0</v>
      </c>
      <c r="BH10" s="37" t="s">
        <v>62</v>
      </c>
      <c r="BI10" s="30"/>
      <c r="BJ10" s="31">
        <f>BI10*250/BI28</f>
        <v>0</v>
      </c>
      <c r="BK10" s="37" t="s">
        <v>62</v>
      </c>
      <c r="BL10" s="30"/>
      <c r="BM10" s="31">
        <f>BL10*250/BL28</f>
        <v>0</v>
      </c>
      <c r="BN10" s="37" t="s">
        <v>62</v>
      </c>
      <c r="BO10" s="30"/>
      <c r="BP10" s="31">
        <f>BO10*250/BO28</f>
        <v>0</v>
      </c>
      <c r="BQ10" s="37" t="s">
        <v>62</v>
      </c>
      <c r="BR10" s="30"/>
      <c r="BS10" s="31">
        <f>BR10*250/BR28</f>
        <v>0</v>
      </c>
      <c r="BT10" s="17" t="s">
        <v>62</v>
      </c>
      <c r="BU10" s="33"/>
      <c r="BV10" s="31">
        <f>BU10*250/BU28</f>
        <v>0</v>
      </c>
      <c r="BW10" s="17" t="s">
        <v>62</v>
      </c>
      <c r="BX10" s="33"/>
      <c r="BY10" s="31">
        <f>BX10*250/BX28</f>
        <v>0</v>
      </c>
      <c r="BZ10" s="17" t="s">
        <v>62</v>
      </c>
      <c r="CA10" s="33"/>
      <c r="CB10" s="31">
        <f>CA10*250/CA28</f>
        <v>0</v>
      </c>
      <c r="CC10" s="37" t="s">
        <v>62</v>
      </c>
      <c r="CD10" s="33"/>
      <c r="CE10" s="31">
        <f>CD10*250/CD28</f>
        <v>0</v>
      </c>
      <c r="CF10" s="37" t="s">
        <v>62</v>
      </c>
      <c r="CG10" s="30"/>
      <c r="CH10" s="31">
        <f>CG10*250/CG28</f>
        <v>0</v>
      </c>
      <c r="CI10" s="37" t="s">
        <v>62</v>
      </c>
      <c r="CJ10" s="30"/>
      <c r="CK10" s="31">
        <f>CJ10*250/CJ28</f>
        <v>0</v>
      </c>
      <c r="CL10" s="37" t="s">
        <v>62</v>
      </c>
      <c r="CM10" s="30"/>
      <c r="CN10" s="31">
        <f>CM10*250/CM28</f>
        <v>0</v>
      </c>
      <c r="CO10" s="37" t="s">
        <v>62</v>
      </c>
      <c r="CP10" s="30">
        <v>0</v>
      </c>
      <c r="CQ10" s="31">
        <f>CP10*250/CP28</f>
        <v>0</v>
      </c>
      <c r="CR10" s="37" t="s">
        <v>62</v>
      </c>
      <c r="CS10" s="30"/>
      <c r="CT10" s="31">
        <f>CS10*250/CS28</f>
        <v>0</v>
      </c>
      <c r="CU10" s="37" t="s">
        <v>62</v>
      </c>
      <c r="CV10" s="30"/>
      <c r="CW10" s="31">
        <f>CV10*250/CV28</f>
        <v>0</v>
      </c>
      <c r="CX10" s="17" t="s">
        <v>62</v>
      </c>
      <c r="CY10" s="33"/>
      <c r="CZ10" s="31">
        <f>CY10*250/CY28</f>
        <v>0</v>
      </c>
      <c r="DA10" s="37" t="s">
        <v>62</v>
      </c>
      <c r="DB10" s="34"/>
      <c r="DC10" s="31">
        <f>DB10*250/DB28</f>
        <v>0</v>
      </c>
      <c r="DD10" s="17" t="s">
        <v>62</v>
      </c>
      <c r="DE10" s="33"/>
      <c r="DF10" s="31">
        <f>DE10*250/DE28</f>
        <v>0</v>
      </c>
      <c r="DG10" s="17" t="s">
        <v>62</v>
      </c>
      <c r="DH10" s="33"/>
      <c r="DI10" s="31">
        <f>DH10*250/DH28</f>
        <v>0</v>
      </c>
      <c r="DJ10" s="17" t="s">
        <v>62</v>
      </c>
      <c r="DK10" s="33"/>
      <c r="DL10" s="31">
        <f>DK10*250/DK28</f>
        <v>0</v>
      </c>
      <c r="DM10" s="17" t="s">
        <v>62</v>
      </c>
      <c r="DN10" s="33"/>
      <c r="DO10" s="31">
        <f>DN10*250/DN28</f>
        <v>0</v>
      </c>
      <c r="DP10" s="17" t="s">
        <v>62</v>
      </c>
      <c r="DQ10" s="33"/>
      <c r="DR10" s="31">
        <f>DQ10*250/DQ28</f>
        <v>0</v>
      </c>
    </row>
    <row r="11" spans="1:122" ht="12.75">
      <c r="A11" s="3" t="e">
        <f>#REF!*#REF!</f>
        <v>#REF!</v>
      </c>
      <c r="B11" s="40" t="s">
        <v>63</v>
      </c>
      <c r="C11" s="37" t="s">
        <v>64</v>
      </c>
      <c r="D11" s="30"/>
      <c r="E11" s="62">
        <f>D11*250/D28</f>
        <v>0</v>
      </c>
      <c r="F11" s="37" t="s">
        <v>64</v>
      </c>
      <c r="G11" s="30"/>
      <c r="H11" s="62"/>
      <c r="I11" s="37" t="s">
        <v>64</v>
      </c>
      <c r="J11" s="30"/>
      <c r="K11" s="36"/>
      <c r="L11" s="37" t="s">
        <v>64</v>
      </c>
      <c r="M11" s="30"/>
      <c r="N11" s="31">
        <f>M11*250/M28</f>
        <v>0</v>
      </c>
      <c r="O11" s="37" t="s">
        <v>64</v>
      </c>
      <c r="P11" s="33">
        <v>16.080000000000002</v>
      </c>
      <c r="Q11" s="31">
        <f>P11*250/P28</f>
        <v>39.411764705882355</v>
      </c>
      <c r="R11" s="37" t="s">
        <v>64</v>
      </c>
      <c r="S11" s="30">
        <v>30</v>
      </c>
      <c r="T11" s="31">
        <f>S11*250/S28</f>
        <v>75</v>
      </c>
      <c r="U11" s="37" t="s">
        <v>64</v>
      </c>
      <c r="V11" s="30"/>
      <c r="W11" s="31">
        <f>V11*250/V28</f>
        <v>0</v>
      </c>
      <c r="X11" s="37" t="s">
        <v>64</v>
      </c>
      <c r="Y11" s="30"/>
      <c r="Z11" s="31">
        <f>Y11*250/Y28</f>
        <v>0</v>
      </c>
      <c r="AA11" s="37" t="s">
        <v>64</v>
      </c>
      <c r="AB11" s="33">
        <v>3.8</v>
      </c>
      <c r="AC11" s="31">
        <f>AB11*250/AB28</f>
        <v>9.5</v>
      </c>
      <c r="AD11" s="37" t="s">
        <v>64</v>
      </c>
      <c r="AE11" s="30">
        <v>100</v>
      </c>
      <c r="AF11" s="31">
        <f>AE11*250/AE28</f>
        <v>22.727272727272727</v>
      </c>
      <c r="AG11" s="37" t="s">
        <v>64</v>
      </c>
      <c r="AH11" s="30">
        <v>17</v>
      </c>
      <c r="AI11" s="31">
        <f>AH11*250/AH28</f>
        <v>42.5</v>
      </c>
      <c r="AJ11" s="37" t="s">
        <v>64</v>
      </c>
      <c r="AK11" s="33">
        <v>33.04</v>
      </c>
      <c r="AL11" s="31">
        <f>AK11*250/AK28</f>
        <v>84.66584665846659</v>
      </c>
      <c r="AM11" s="37" t="s">
        <v>64</v>
      </c>
      <c r="AN11" s="30">
        <v>10</v>
      </c>
      <c r="AO11" s="31">
        <f>AN11*250/AN28</f>
        <v>25</v>
      </c>
      <c r="AP11" s="17" t="s">
        <v>64</v>
      </c>
      <c r="AQ11" s="30">
        <v>15</v>
      </c>
      <c r="AR11" s="31">
        <f>AQ11*250/AQ28</f>
        <v>37.5</v>
      </c>
      <c r="AS11" s="37" t="s">
        <v>64</v>
      </c>
      <c r="AT11" s="30">
        <v>8</v>
      </c>
      <c r="AU11" s="31">
        <f>AT11*250/AT28</f>
        <v>20</v>
      </c>
      <c r="AV11" s="37" t="s">
        <v>64</v>
      </c>
      <c r="AW11" s="30">
        <v>13</v>
      </c>
      <c r="AX11" s="31">
        <f>AW11*250/AW28</f>
        <v>32.5</v>
      </c>
      <c r="AY11" s="37" t="s">
        <v>64</v>
      </c>
      <c r="AZ11" s="30">
        <v>20</v>
      </c>
      <c r="BA11" s="31">
        <f>AZ11*250/AZ28</f>
        <v>50</v>
      </c>
      <c r="BB11" s="37" t="s">
        <v>64</v>
      </c>
      <c r="BC11" s="30">
        <v>17</v>
      </c>
      <c r="BD11" s="31">
        <f>BC11*250/BC28</f>
        <v>44.270833333333336</v>
      </c>
      <c r="BE11" s="37" t="s">
        <v>64</v>
      </c>
      <c r="BF11" s="30">
        <v>90</v>
      </c>
      <c r="BG11" s="31">
        <f>BF11*250/BF28</f>
        <v>20.089285714285715</v>
      </c>
      <c r="BH11" s="37" t="s">
        <v>64</v>
      </c>
      <c r="BI11" s="30">
        <v>20</v>
      </c>
      <c r="BJ11" s="31">
        <f>BI11*250/BI28</f>
        <v>4.901960784313726</v>
      </c>
      <c r="BK11" s="37" t="s">
        <v>64</v>
      </c>
      <c r="BL11" s="30"/>
      <c r="BM11" s="31">
        <f>BL11*250/BL28</f>
        <v>0</v>
      </c>
      <c r="BN11" s="37" t="s">
        <v>64</v>
      </c>
      <c r="BO11" s="30">
        <v>0</v>
      </c>
      <c r="BP11" s="31">
        <f>BO11*250/BO28</f>
        <v>0</v>
      </c>
      <c r="BQ11" s="37" t="s">
        <v>64</v>
      </c>
      <c r="BR11" s="30">
        <v>20</v>
      </c>
      <c r="BS11" s="31">
        <f>BR11*250/BR28</f>
        <v>44.642857142857146</v>
      </c>
      <c r="BT11" s="17" t="s">
        <v>64</v>
      </c>
      <c r="BU11" s="33"/>
      <c r="BV11" s="31">
        <f>BU11*250/BU28</f>
        <v>0</v>
      </c>
      <c r="BW11" s="17" t="s">
        <v>64</v>
      </c>
      <c r="BX11" s="33"/>
      <c r="BY11" s="31">
        <f>BX11*250/BX28</f>
        <v>0</v>
      </c>
      <c r="BZ11" s="17" t="s">
        <v>64</v>
      </c>
      <c r="CA11" s="33">
        <v>20.13</v>
      </c>
      <c r="CB11" s="31">
        <f>CA11*250/CA28</f>
        <v>50.22455089820359</v>
      </c>
      <c r="CC11" s="37" t="s">
        <v>64</v>
      </c>
      <c r="CD11" s="33">
        <v>15.67</v>
      </c>
      <c r="CE11" s="31">
        <f>CD11*250/CD28</f>
        <v>38.964591207479614</v>
      </c>
      <c r="CF11" s="37" t="s">
        <v>64</v>
      </c>
      <c r="CG11" s="30">
        <v>10</v>
      </c>
      <c r="CH11" s="31">
        <f>CG11*250/CG28</f>
        <v>27.17391304347826</v>
      </c>
      <c r="CI11" s="37" t="s">
        <v>64</v>
      </c>
      <c r="CJ11" s="30"/>
      <c r="CK11" s="31">
        <f>CJ11*250/CJ28</f>
        <v>0</v>
      </c>
      <c r="CL11" s="37" t="s">
        <v>64</v>
      </c>
      <c r="CM11" s="30"/>
      <c r="CN11" s="31">
        <f>CM11*250/CM28</f>
        <v>0</v>
      </c>
      <c r="CO11" s="37" t="s">
        <v>64</v>
      </c>
      <c r="CP11" s="30">
        <v>0</v>
      </c>
      <c r="CQ11" s="31">
        <f>CP11*250/CP28</f>
        <v>0</v>
      </c>
      <c r="CR11" s="37" t="s">
        <v>64</v>
      </c>
      <c r="CS11" s="30"/>
      <c r="CT11" s="31">
        <f>CS11*250/CS28</f>
        <v>0</v>
      </c>
      <c r="CU11" s="37" t="s">
        <v>64</v>
      </c>
      <c r="CV11" s="30">
        <v>70</v>
      </c>
      <c r="CW11" s="31">
        <f>CV11*250/CV28</f>
        <v>16.50943396226415</v>
      </c>
      <c r="CX11" s="17" t="s">
        <v>64</v>
      </c>
      <c r="CY11" s="33">
        <v>9.23</v>
      </c>
      <c r="CZ11" s="31">
        <f>CY11*250/CY28</f>
        <v>22.960199004975124</v>
      </c>
      <c r="DA11" s="37" t="s">
        <v>64</v>
      </c>
      <c r="DB11" s="34"/>
      <c r="DC11" s="31">
        <f>DB11*250/DB28</f>
        <v>0</v>
      </c>
      <c r="DD11" s="17" t="s">
        <v>64</v>
      </c>
      <c r="DE11" s="33">
        <v>33.56</v>
      </c>
      <c r="DF11" s="31">
        <f>DE11*250/DE28</f>
        <v>83.43277645186953</v>
      </c>
      <c r="DG11" s="17" t="s">
        <v>64</v>
      </c>
      <c r="DH11" s="33">
        <v>35.39</v>
      </c>
      <c r="DI11" s="31">
        <f>DH11*250/DH28</f>
        <v>88.46615338466154</v>
      </c>
      <c r="DJ11" s="17" t="s">
        <v>64</v>
      </c>
      <c r="DK11" s="33">
        <v>41.46</v>
      </c>
      <c r="DL11" s="31">
        <f>DK11*250/DK28</f>
        <v>103.54645354645353</v>
      </c>
      <c r="DM11" s="17" t="s">
        <v>64</v>
      </c>
      <c r="DN11" s="33">
        <v>41.23</v>
      </c>
      <c r="DO11" s="31">
        <f>DN11*250/DN28</f>
        <v>103.06469353064695</v>
      </c>
      <c r="DP11" s="17" t="s">
        <v>64</v>
      </c>
      <c r="DQ11" s="33">
        <v>54.17</v>
      </c>
      <c r="DR11" s="31">
        <f>DQ11*250/DQ28</f>
        <v>134.85859390559648</v>
      </c>
    </row>
    <row r="12" spans="1:126" ht="12.75">
      <c r="A12" s="3" t="e">
        <f>#REF!*#REF!</f>
        <v>#REF!</v>
      </c>
      <c r="B12" s="40" t="s">
        <v>65</v>
      </c>
      <c r="C12" s="37" t="s">
        <v>66</v>
      </c>
      <c r="D12" s="30">
        <v>10</v>
      </c>
      <c r="E12" s="62">
        <f>D12*250/D28</f>
        <v>2.5</v>
      </c>
      <c r="F12" s="37" t="s">
        <v>66</v>
      </c>
      <c r="G12" s="30"/>
      <c r="H12" s="62"/>
      <c r="I12" s="37" t="s">
        <v>66</v>
      </c>
      <c r="J12" s="30"/>
      <c r="K12" s="36"/>
      <c r="L12" s="37" t="s">
        <v>66</v>
      </c>
      <c r="M12" s="30"/>
      <c r="N12" s="38"/>
      <c r="O12" s="37" t="s">
        <v>66</v>
      </c>
      <c r="P12" s="33"/>
      <c r="Q12" s="31">
        <f>P12*250/P28</f>
        <v>0</v>
      </c>
      <c r="R12" s="37" t="s">
        <v>66</v>
      </c>
      <c r="S12" s="30">
        <v>0</v>
      </c>
      <c r="T12" s="31">
        <f>S12*250/S28</f>
        <v>0</v>
      </c>
      <c r="U12" s="37" t="s">
        <v>66</v>
      </c>
      <c r="V12" s="30"/>
      <c r="W12" s="31">
        <f>V12*250/V28</f>
        <v>0</v>
      </c>
      <c r="X12" s="37" t="s">
        <v>66</v>
      </c>
      <c r="Y12" s="30"/>
      <c r="Z12" s="31">
        <f>Y12*250/Y28</f>
        <v>0</v>
      </c>
      <c r="AA12" s="37" t="s">
        <v>66</v>
      </c>
      <c r="AB12" s="33"/>
      <c r="AC12" s="31">
        <f>AB12*250/AB28</f>
        <v>0</v>
      </c>
      <c r="AD12" s="37" t="s">
        <v>66</v>
      </c>
      <c r="AE12" s="30"/>
      <c r="AF12" s="38"/>
      <c r="AG12" s="37" t="s">
        <v>66</v>
      </c>
      <c r="AH12" s="30">
        <v>0</v>
      </c>
      <c r="AI12" s="31">
        <f>AH12*250/AH28</f>
        <v>0</v>
      </c>
      <c r="AJ12" s="37" t="s">
        <v>66</v>
      </c>
      <c r="AK12" s="33"/>
      <c r="AL12" s="31">
        <f>AK12*250/AK28</f>
        <v>0</v>
      </c>
      <c r="AM12" s="37" t="s">
        <v>66</v>
      </c>
      <c r="AN12" s="30">
        <v>0</v>
      </c>
      <c r="AO12" s="31">
        <f>AN12*250/AN28</f>
        <v>0</v>
      </c>
      <c r="AP12" s="17" t="s">
        <v>66</v>
      </c>
      <c r="AQ12" s="30">
        <v>0</v>
      </c>
      <c r="AR12" s="31">
        <f>AQ12*250/AQ28</f>
        <v>0</v>
      </c>
      <c r="AS12" s="37" t="s">
        <v>66</v>
      </c>
      <c r="AT12" s="30">
        <v>0</v>
      </c>
      <c r="AU12" s="31">
        <f>AT12*250/AT28</f>
        <v>0</v>
      </c>
      <c r="AV12" s="37" t="s">
        <v>66</v>
      </c>
      <c r="AW12" s="30">
        <v>0</v>
      </c>
      <c r="AX12" s="31">
        <f>AW12*250/AW28</f>
        <v>0</v>
      </c>
      <c r="AY12" s="37" t="s">
        <v>66</v>
      </c>
      <c r="AZ12" s="30">
        <v>0</v>
      </c>
      <c r="BA12" s="31">
        <f>AZ12*250/AZ28</f>
        <v>0</v>
      </c>
      <c r="BB12" s="37" t="s">
        <v>66</v>
      </c>
      <c r="BC12" s="30"/>
      <c r="BD12" s="31">
        <f>BC12*250/BC28</f>
        <v>0</v>
      </c>
      <c r="BE12" s="37" t="s">
        <v>66</v>
      </c>
      <c r="BF12" s="30"/>
      <c r="BG12" s="38"/>
      <c r="BH12" s="37" t="s">
        <v>66</v>
      </c>
      <c r="BI12" s="30"/>
      <c r="BJ12" s="38"/>
      <c r="BK12" s="37" t="s">
        <v>66</v>
      </c>
      <c r="BL12" s="30"/>
      <c r="BM12" s="31">
        <f>BL12*250/BL28</f>
        <v>0</v>
      </c>
      <c r="BN12" s="37" t="s">
        <v>66</v>
      </c>
      <c r="BO12" s="30">
        <v>0</v>
      </c>
      <c r="BP12" s="31">
        <f>BO12*250/BO28</f>
        <v>0</v>
      </c>
      <c r="BQ12" s="37" t="s">
        <v>66</v>
      </c>
      <c r="BR12" s="30">
        <v>0</v>
      </c>
      <c r="BS12" s="31">
        <f>BR12*250/BR28</f>
        <v>0</v>
      </c>
      <c r="BT12" s="17" t="s">
        <v>66</v>
      </c>
      <c r="BU12" s="33"/>
      <c r="BV12" s="31">
        <f>BU12*250/BU28</f>
        <v>0</v>
      </c>
      <c r="BW12" s="17" t="s">
        <v>66</v>
      </c>
      <c r="BX12" s="33"/>
      <c r="BY12" s="31">
        <f>BX12*250/BX28</f>
        <v>0</v>
      </c>
      <c r="BZ12" s="17" t="s">
        <v>66</v>
      </c>
      <c r="CA12" s="33"/>
      <c r="CB12" s="31">
        <f>CA12*250/CA28</f>
        <v>0</v>
      </c>
      <c r="CC12" s="37" t="s">
        <v>66</v>
      </c>
      <c r="CD12" s="33"/>
      <c r="CE12" s="31">
        <f>CD12*250/CD28</f>
        <v>0</v>
      </c>
      <c r="CF12" s="37" t="s">
        <v>66</v>
      </c>
      <c r="CG12" s="30"/>
      <c r="CH12" s="31">
        <f>CG12*250/CG28</f>
        <v>0</v>
      </c>
      <c r="CI12" s="37" t="s">
        <v>66</v>
      </c>
      <c r="CJ12" s="30"/>
      <c r="CK12" s="31">
        <f>CJ12*250/CJ28</f>
        <v>0</v>
      </c>
      <c r="CL12" s="37" t="s">
        <v>66</v>
      </c>
      <c r="CM12" s="30"/>
      <c r="CN12" s="31">
        <f>CM12*250/CM28</f>
        <v>0</v>
      </c>
      <c r="CO12" s="37" t="s">
        <v>66</v>
      </c>
      <c r="CP12" s="30"/>
      <c r="CQ12" s="31">
        <f>CP12*250/CP28</f>
        <v>0</v>
      </c>
      <c r="CR12" s="37" t="s">
        <v>66</v>
      </c>
      <c r="CS12" s="30">
        <v>260</v>
      </c>
      <c r="CT12" s="31">
        <f>CS12*250/CS28</f>
        <v>65</v>
      </c>
      <c r="CU12" s="37" t="s">
        <v>66</v>
      </c>
      <c r="CV12" s="30"/>
      <c r="CW12" s="38"/>
      <c r="CX12" s="17" t="s">
        <v>66</v>
      </c>
      <c r="CY12" s="33"/>
      <c r="CZ12" s="31">
        <f>CY12*250/CY28</f>
        <v>0</v>
      </c>
      <c r="DA12" s="37" t="s">
        <v>66</v>
      </c>
      <c r="DB12" s="34"/>
      <c r="DC12" s="31">
        <f>DB12*250/DB28</f>
        <v>0</v>
      </c>
      <c r="DD12" s="17" t="s">
        <v>66</v>
      </c>
      <c r="DE12" s="33"/>
      <c r="DF12" s="31">
        <f>DE12*250/DE28</f>
        <v>0</v>
      </c>
      <c r="DG12" s="17" t="s">
        <v>66</v>
      </c>
      <c r="DH12" s="33"/>
      <c r="DI12" s="31">
        <f>DH12*250/DH28</f>
        <v>0</v>
      </c>
      <c r="DJ12" s="17" t="s">
        <v>66</v>
      </c>
      <c r="DK12" s="33"/>
      <c r="DL12" s="31">
        <f>DK12*250/DK28</f>
        <v>0</v>
      </c>
      <c r="DM12" s="17" t="s">
        <v>66</v>
      </c>
      <c r="DN12" s="33"/>
      <c r="DO12" s="31">
        <f>DN12*250/DN28</f>
        <v>0</v>
      </c>
      <c r="DP12" s="17" t="s">
        <v>66</v>
      </c>
      <c r="DQ12" s="33"/>
      <c r="DR12" s="31">
        <f>DQ12*250/DQ28</f>
        <v>0</v>
      </c>
      <c r="DV12" t="s">
        <v>67</v>
      </c>
    </row>
    <row r="13" spans="1:122" ht="12.75">
      <c r="A13" s="3" t="e">
        <f>#REF!*#REF!</f>
        <v>#REF!</v>
      </c>
      <c r="B13" s="40" t="s">
        <v>68</v>
      </c>
      <c r="C13" s="17" t="s">
        <v>68</v>
      </c>
      <c r="D13" s="30"/>
      <c r="E13" s="62">
        <f>D13*250/D28</f>
        <v>0</v>
      </c>
      <c r="F13" s="17" t="s">
        <v>68</v>
      </c>
      <c r="G13" s="30"/>
      <c r="H13" s="62"/>
      <c r="I13" s="17" t="s">
        <v>68</v>
      </c>
      <c r="J13" s="30"/>
      <c r="K13" s="31"/>
      <c r="L13" s="17" t="s">
        <v>68</v>
      </c>
      <c r="M13" s="30"/>
      <c r="N13" s="31">
        <f>M13*250/M28</f>
        <v>0</v>
      </c>
      <c r="O13" s="17" t="s">
        <v>68</v>
      </c>
      <c r="P13" s="33"/>
      <c r="Q13" s="31">
        <f>P13*250/P28</f>
        <v>0</v>
      </c>
      <c r="R13" s="17" t="s">
        <v>68</v>
      </c>
      <c r="S13" s="30"/>
      <c r="T13" s="31">
        <f>S13*250/S28</f>
        <v>0</v>
      </c>
      <c r="U13" s="17" t="s">
        <v>68</v>
      </c>
      <c r="V13" s="30"/>
      <c r="W13" s="31">
        <f>V13*250/V28</f>
        <v>0</v>
      </c>
      <c r="X13" s="17" t="s">
        <v>68</v>
      </c>
      <c r="Y13" s="30">
        <v>50</v>
      </c>
      <c r="Z13" s="31">
        <f>Y13*250/Y28</f>
        <v>11.312217194570136</v>
      </c>
      <c r="AA13" s="17" t="s">
        <v>68</v>
      </c>
      <c r="AB13" s="33"/>
      <c r="AC13" s="31">
        <f>AB13*250/AB28</f>
        <v>0</v>
      </c>
      <c r="AD13" s="17" t="s">
        <v>68</v>
      </c>
      <c r="AE13" s="30"/>
      <c r="AF13" s="31">
        <f>AE13*250/AE28</f>
        <v>0</v>
      </c>
      <c r="AG13" s="17" t="s">
        <v>68</v>
      </c>
      <c r="AH13" s="30"/>
      <c r="AI13" s="31">
        <f>AH13*250/AH28</f>
        <v>0</v>
      </c>
      <c r="AJ13" s="17" t="s">
        <v>68</v>
      </c>
      <c r="AK13" s="33"/>
      <c r="AL13" s="31">
        <f>AK13*250/AK28</f>
        <v>0</v>
      </c>
      <c r="AM13" s="17" t="s">
        <v>68</v>
      </c>
      <c r="AN13" s="30"/>
      <c r="AO13" s="31">
        <f>AN13*250/AN28</f>
        <v>0</v>
      </c>
      <c r="AP13" s="17" t="s">
        <v>68</v>
      </c>
      <c r="AQ13" s="30"/>
      <c r="AR13" s="31">
        <f>AQ13*250/AQ28</f>
        <v>0</v>
      </c>
      <c r="AS13" s="17" t="s">
        <v>68</v>
      </c>
      <c r="AT13" s="30"/>
      <c r="AU13" s="31">
        <f>AT13*250/AT28</f>
        <v>0</v>
      </c>
      <c r="AV13" s="17" t="s">
        <v>68</v>
      </c>
      <c r="AW13" s="30"/>
      <c r="AX13" s="31">
        <f>AW13*250/AW28</f>
        <v>0</v>
      </c>
      <c r="AY13" s="17" t="s">
        <v>68</v>
      </c>
      <c r="AZ13" s="30"/>
      <c r="BA13" s="31">
        <f>AZ13*250/AZ28</f>
        <v>0</v>
      </c>
      <c r="BB13" s="17" t="s">
        <v>68</v>
      </c>
      <c r="BC13" s="30"/>
      <c r="BD13" s="31">
        <f>BC13*250/BC28</f>
        <v>0</v>
      </c>
      <c r="BE13" s="17" t="s">
        <v>68</v>
      </c>
      <c r="BF13" s="30"/>
      <c r="BG13" s="31">
        <f>BF13*250/BF28</f>
        <v>0</v>
      </c>
      <c r="BH13" s="17" t="s">
        <v>68</v>
      </c>
      <c r="BI13" s="30"/>
      <c r="BJ13" s="31">
        <f>BI13*250/BI28</f>
        <v>0</v>
      </c>
      <c r="BK13" s="17" t="s">
        <v>68</v>
      </c>
      <c r="BL13" s="30">
        <v>40</v>
      </c>
      <c r="BM13" s="31">
        <f>BL13*250/BL28</f>
        <v>9.803921568627452</v>
      </c>
      <c r="BN13" s="17" t="s">
        <v>68</v>
      </c>
      <c r="BO13" s="30"/>
      <c r="BP13" s="31">
        <f>BO13*250/BO28</f>
        <v>0</v>
      </c>
      <c r="BQ13" s="17" t="s">
        <v>68</v>
      </c>
      <c r="BR13" s="30"/>
      <c r="BS13" s="31">
        <f>BR13*250/BR28</f>
        <v>0</v>
      </c>
      <c r="BT13" s="17" t="s">
        <v>68</v>
      </c>
      <c r="BU13" s="33"/>
      <c r="BV13" s="31">
        <f>BU13*250/BU28</f>
        <v>0</v>
      </c>
      <c r="BW13" s="17" t="s">
        <v>68</v>
      </c>
      <c r="BX13" s="33"/>
      <c r="BY13" s="31">
        <f>BX13*250/BX28</f>
        <v>0</v>
      </c>
      <c r="BZ13" s="17" t="s">
        <v>68</v>
      </c>
      <c r="CA13" s="33"/>
      <c r="CB13" s="31">
        <f>CA13*250/CA28</f>
        <v>0</v>
      </c>
      <c r="CC13" s="17" t="s">
        <v>68</v>
      </c>
      <c r="CD13" s="33"/>
      <c r="CE13" s="31">
        <f>CD13*250/CD28</f>
        <v>0</v>
      </c>
      <c r="CF13" s="17" t="s">
        <v>68</v>
      </c>
      <c r="CG13" s="30">
        <v>5</v>
      </c>
      <c r="CH13" s="31">
        <f>CG13*250/CG28</f>
        <v>13.58695652173913</v>
      </c>
      <c r="CI13" s="17" t="s">
        <v>68</v>
      </c>
      <c r="CJ13" s="30">
        <v>0</v>
      </c>
      <c r="CK13" s="31">
        <f>CJ13*250/CJ28</f>
        <v>0</v>
      </c>
      <c r="CL13" s="17" t="s">
        <v>68</v>
      </c>
      <c r="CM13" s="30">
        <v>0</v>
      </c>
      <c r="CN13" s="31">
        <f>CM13*250/CM28</f>
        <v>0</v>
      </c>
      <c r="CO13" s="17" t="s">
        <v>68</v>
      </c>
      <c r="CP13" s="30">
        <v>0</v>
      </c>
      <c r="CQ13" s="31">
        <f>CP13*250/CP28</f>
        <v>0</v>
      </c>
      <c r="CR13" s="17" t="s">
        <v>68</v>
      </c>
      <c r="CS13" s="30"/>
      <c r="CT13" s="31">
        <f>CS13*250/CS28</f>
        <v>0</v>
      </c>
      <c r="CU13" s="17" t="s">
        <v>68</v>
      </c>
      <c r="CV13" s="30">
        <v>30</v>
      </c>
      <c r="CW13" s="31">
        <f>CV13*250/CV28</f>
        <v>7.0754716981132075</v>
      </c>
      <c r="CX13" s="17" t="s">
        <v>68</v>
      </c>
      <c r="CY13" s="33">
        <v>1.9</v>
      </c>
      <c r="CZ13" s="31">
        <f>CY13*250/CY28</f>
        <v>4.72636815920398</v>
      </c>
      <c r="DA13" s="17" t="s">
        <v>68</v>
      </c>
      <c r="DB13" s="34"/>
      <c r="DC13" s="31">
        <f>DB13*250/DB28</f>
        <v>0</v>
      </c>
      <c r="DD13" s="17" t="s">
        <v>68</v>
      </c>
      <c r="DE13" s="33"/>
      <c r="DF13" s="31">
        <f>DE13*250/DE28</f>
        <v>0</v>
      </c>
      <c r="DG13" s="17" t="s">
        <v>68</v>
      </c>
      <c r="DH13" s="33"/>
      <c r="DI13" s="31">
        <f>DH13*250/DH28</f>
        <v>0</v>
      </c>
      <c r="DJ13" s="17" t="s">
        <v>68</v>
      </c>
      <c r="DK13" s="33"/>
      <c r="DL13" s="31">
        <f>DK13*250/DK28</f>
        <v>0</v>
      </c>
      <c r="DM13" s="17" t="s">
        <v>68</v>
      </c>
      <c r="DN13" s="33"/>
      <c r="DO13" s="31">
        <f>DN13*250/DN28</f>
        <v>0</v>
      </c>
      <c r="DP13" s="17" t="s">
        <v>68</v>
      </c>
      <c r="DQ13" s="33"/>
      <c r="DR13" s="31">
        <f>DQ13*250/DQ28</f>
        <v>0</v>
      </c>
    </row>
    <row r="14" spans="1:122" ht="12.75">
      <c r="A14" s="3" t="e">
        <f>#REF!*#REF!</f>
        <v>#REF!</v>
      </c>
      <c r="B14" s="41" t="s">
        <v>69</v>
      </c>
      <c r="C14" s="17" t="s">
        <v>69</v>
      </c>
      <c r="D14" s="30">
        <v>60</v>
      </c>
      <c r="E14" s="62">
        <f>D14*250/D28</f>
        <v>15</v>
      </c>
      <c r="F14" s="17" t="s">
        <v>69</v>
      </c>
      <c r="G14" s="30">
        <v>80</v>
      </c>
      <c r="H14" s="62">
        <f>G14*250/G28</f>
        <v>17.857142857142858</v>
      </c>
      <c r="I14" s="17" t="s">
        <v>69</v>
      </c>
      <c r="J14" s="30">
        <v>80</v>
      </c>
      <c r="K14" s="31">
        <f>J14*250/J28</f>
        <v>18.51851851851852</v>
      </c>
      <c r="L14" s="17" t="s">
        <v>69</v>
      </c>
      <c r="M14" s="30"/>
      <c r="N14" s="31">
        <f>M14*250/M28</f>
        <v>0</v>
      </c>
      <c r="O14" s="17" t="s">
        <v>69</v>
      </c>
      <c r="P14" s="33">
        <v>0.4</v>
      </c>
      <c r="Q14" s="31">
        <f>P14*250/P28</f>
        <v>0.9803921568627451</v>
      </c>
      <c r="R14" s="17" t="s">
        <v>69</v>
      </c>
      <c r="S14" s="30"/>
      <c r="T14" s="31">
        <f>S14*250/S28</f>
        <v>0</v>
      </c>
      <c r="U14" s="17" t="s">
        <v>69</v>
      </c>
      <c r="V14" s="30"/>
      <c r="W14" s="31">
        <f>V14*250/V28</f>
        <v>0</v>
      </c>
      <c r="X14" s="17" t="s">
        <v>69</v>
      </c>
      <c r="Y14" s="30"/>
      <c r="Z14" s="31">
        <f>Y14*250/Y28</f>
        <v>0</v>
      </c>
      <c r="AA14" s="17" t="s">
        <v>69</v>
      </c>
      <c r="AB14" s="33"/>
      <c r="AC14" s="31">
        <f>AB14*250/AB28</f>
        <v>0</v>
      </c>
      <c r="AD14" s="17" t="s">
        <v>69</v>
      </c>
      <c r="AE14" s="30"/>
      <c r="AF14" s="31">
        <f>AE14*250/AE28</f>
        <v>0</v>
      </c>
      <c r="AG14" s="17" t="s">
        <v>69</v>
      </c>
      <c r="AH14" s="30"/>
      <c r="AI14" s="31">
        <f>AH14*250/AH28</f>
        <v>0</v>
      </c>
      <c r="AJ14" s="17" t="s">
        <v>69</v>
      </c>
      <c r="AK14" s="33">
        <v>0.55</v>
      </c>
      <c r="AL14" s="31">
        <f>AK14*250/AK28</f>
        <v>1.409389093890939</v>
      </c>
      <c r="AM14" s="17" t="s">
        <v>69</v>
      </c>
      <c r="AN14" s="30"/>
      <c r="AO14" s="31">
        <f>AN14*250/AN28</f>
        <v>0</v>
      </c>
      <c r="AP14" s="17" t="s">
        <v>69</v>
      </c>
      <c r="AQ14" s="30"/>
      <c r="AR14" s="31">
        <f>AQ14*250/AQ28</f>
        <v>0</v>
      </c>
      <c r="AS14" s="17" t="s">
        <v>69</v>
      </c>
      <c r="AT14" s="30"/>
      <c r="AU14" s="31">
        <f>AT14*250/AT28</f>
        <v>0</v>
      </c>
      <c r="AV14" s="17" t="s">
        <v>69</v>
      </c>
      <c r="AW14" s="30">
        <v>0</v>
      </c>
      <c r="AX14" s="31">
        <f>AW14*250/AW28</f>
        <v>0</v>
      </c>
      <c r="AY14" s="17" t="s">
        <v>69</v>
      </c>
      <c r="AZ14" s="30">
        <v>0</v>
      </c>
      <c r="BA14" s="31">
        <f>AZ14*250/AZ28</f>
        <v>0</v>
      </c>
      <c r="BB14" s="17" t="s">
        <v>69</v>
      </c>
      <c r="BC14" s="30"/>
      <c r="BD14" s="31">
        <f>BC14*250/BC28</f>
        <v>0</v>
      </c>
      <c r="BE14" s="17" t="s">
        <v>69</v>
      </c>
      <c r="BF14" s="30">
        <v>120</v>
      </c>
      <c r="BG14" s="31">
        <f>BF14*250/BF28</f>
        <v>26.785714285714285</v>
      </c>
      <c r="BH14" s="17" t="s">
        <v>69</v>
      </c>
      <c r="BI14" s="30">
        <v>10</v>
      </c>
      <c r="BJ14" s="31">
        <f>BI14*250/BI28</f>
        <v>2.450980392156863</v>
      </c>
      <c r="BK14" s="17" t="s">
        <v>69</v>
      </c>
      <c r="BL14" s="30">
        <v>80</v>
      </c>
      <c r="BM14" s="31">
        <f>BL14*250/BL28</f>
        <v>19.607843137254903</v>
      </c>
      <c r="BN14" s="17" t="s">
        <v>69</v>
      </c>
      <c r="BO14" s="30">
        <v>12</v>
      </c>
      <c r="BP14" s="31">
        <f>BO14*250/BO28</f>
        <v>26.785714285714285</v>
      </c>
      <c r="BQ14" s="17" t="s">
        <v>69</v>
      </c>
      <c r="BR14" s="30">
        <v>12</v>
      </c>
      <c r="BS14" s="31">
        <f>BR14*250/BR28</f>
        <v>26.785714285714285</v>
      </c>
      <c r="BT14" s="17" t="s">
        <v>69</v>
      </c>
      <c r="BU14" s="33">
        <v>10</v>
      </c>
      <c r="BV14" s="31">
        <f>BU14*250/BU28</f>
        <v>22.729339030820984</v>
      </c>
      <c r="BW14" s="17" t="s">
        <v>69</v>
      </c>
      <c r="BX14" s="33">
        <v>9</v>
      </c>
      <c r="BY14" s="31">
        <f>BX14*250/BX28</f>
        <v>20.642201834862384</v>
      </c>
      <c r="BZ14" s="17" t="s">
        <v>69</v>
      </c>
      <c r="CA14" s="33">
        <v>0.2</v>
      </c>
      <c r="CB14" s="31">
        <f>CA14*250/CA28</f>
        <v>0.499001996007984</v>
      </c>
      <c r="CC14" s="17" t="s">
        <v>69</v>
      </c>
      <c r="CD14" s="33">
        <v>0.55</v>
      </c>
      <c r="CE14" s="31">
        <f>CD14*250/CD28</f>
        <v>1.3676148796498906</v>
      </c>
      <c r="CF14" s="17" t="s">
        <v>69</v>
      </c>
      <c r="CG14" s="30">
        <v>0</v>
      </c>
      <c r="CH14" s="31">
        <f>CG14*250/CG28</f>
        <v>0</v>
      </c>
      <c r="CI14" s="17" t="s">
        <v>69</v>
      </c>
      <c r="CJ14" s="30">
        <v>0</v>
      </c>
      <c r="CK14" s="31">
        <f>CJ14*250/CJ28</f>
        <v>0</v>
      </c>
      <c r="CL14" s="17" t="s">
        <v>69</v>
      </c>
      <c r="CM14" s="30">
        <v>80</v>
      </c>
      <c r="CN14" s="31">
        <f>CM14*250/CM28</f>
        <v>31.25</v>
      </c>
      <c r="CO14" s="17" t="s">
        <v>69</v>
      </c>
      <c r="CP14" s="30">
        <v>20</v>
      </c>
      <c r="CQ14" s="31">
        <f>CP14*250/CP28</f>
        <v>20.408163265306122</v>
      </c>
      <c r="CR14" s="17" t="s">
        <v>69</v>
      </c>
      <c r="CS14" s="30"/>
      <c r="CT14" s="31">
        <f>CS14*250/CS28</f>
        <v>0</v>
      </c>
      <c r="CU14" s="17" t="s">
        <v>69</v>
      </c>
      <c r="CV14" s="30">
        <v>30</v>
      </c>
      <c r="CW14" s="31">
        <f>CV14*250/CV28</f>
        <v>7.0754716981132075</v>
      </c>
      <c r="CX14" s="17" t="s">
        <v>69</v>
      </c>
      <c r="CY14" s="33">
        <v>0.5</v>
      </c>
      <c r="CZ14" s="31">
        <f>CY14*250/CY28</f>
        <v>1.243781094527363</v>
      </c>
      <c r="DA14" s="17" t="s">
        <v>69</v>
      </c>
      <c r="DB14" s="34"/>
      <c r="DC14" s="31">
        <f>DB14*250/DB28</f>
        <v>0</v>
      </c>
      <c r="DD14" s="17" t="s">
        <v>69</v>
      </c>
      <c r="DE14" s="33">
        <v>0.55</v>
      </c>
      <c r="DF14" s="31">
        <f>DE14*250/DE28</f>
        <v>1.3673428798727127</v>
      </c>
      <c r="DG14" s="17" t="s">
        <v>69</v>
      </c>
      <c r="DH14" s="33">
        <v>1</v>
      </c>
      <c r="DI14" s="31">
        <f>DH14*250/DH28</f>
        <v>2.4997500249975007</v>
      </c>
      <c r="DJ14" s="17" t="s">
        <v>69</v>
      </c>
      <c r="DK14" s="33">
        <v>0.8</v>
      </c>
      <c r="DL14" s="31">
        <f>DK14*250/DK28</f>
        <v>1.9980019980019978</v>
      </c>
      <c r="DM14" s="17" t="s">
        <v>69</v>
      </c>
      <c r="DN14" s="33">
        <v>1</v>
      </c>
      <c r="DO14" s="31">
        <f>DN14*250/DN28</f>
        <v>2.4997500249975007</v>
      </c>
      <c r="DP14" s="17" t="s">
        <v>69</v>
      </c>
      <c r="DQ14" s="33">
        <v>0.4</v>
      </c>
      <c r="DR14" s="31">
        <f>DQ14*250/DQ28</f>
        <v>0.995817566221868</v>
      </c>
    </row>
    <row r="15" ht="12.75">
      <c r="B15" s="40" t="s">
        <v>70</v>
      </c>
    </row>
    <row r="16" ht="12.75">
      <c r="B16" s="40" t="s">
        <v>71</v>
      </c>
    </row>
    <row r="17" ht="12.75">
      <c r="B17" s="42" t="s">
        <v>72</v>
      </c>
    </row>
    <row r="18" ht="12.75">
      <c r="B18" s="43" t="s">
        <v>73</v>
      </c>
    </row>
    <row r="19" spans="1:122" ht="12.75">
      <c r="A19" s="3" t="e">
        <f>#REF!*#REF!</f>
        <v>#REF!</v>
      </c>
      <c r="B19" s="40" t="s">
        <v>74</v>
      </c>
      <c r="C19" s="17" t="s">
        <v>74</v>
      </c>
      <c r="D19" s="30"/>
      <c r="E19" s="62"/>
      <c r="F19" s="17" t="s">
        <v>74</v>
      </c>
      <c r="G19" s="30"/>
      <c r="H19" s="62"/>
      <c r="I19" s="17" t="s">
        <v>74</v>
      </c>
      <c r="J19" s="30"/>
      <c r="K19" s="36"/>
      <c r="L19" s="17" t="s">
        <v>74</v>
      </c>
      <c r="M19" s="30"/>
      <c r="N19" s="31">
        <f>M19*250/M28</f>
        <v>0</v>
      </c>
      <c r="O19" s="17" t="s">
        <v>74</v>
      </c>
      <c r="P19" s="33"/>
      <c r="Q19" s="31">
        <f>P19*250/P28</f>
        <v>0</v>
      </c>
      <c r="R19" s="17" t="s">
        <v>74</v>
      </c>
      <c r="S19" s="30"/>
      <c r="T19" s="31">
        <f>S19*250/S28</f>
        <v>0</v>
      </c>
      <c r="U19" s="17" t="s">
        <v>74</v>
      </c>
      <c r="V19" s="30"/>
      <c r="W19" s="31">
        <f>V19*250/V28</f>
        <v>0</v>
      </c>
      <c r="X19" s="17" t="s">
        <v>74</v>
      </c>
      <c r="Y19" s="30"/>
      <c r="Z19" s="31">
        <f>Y19*250/Y28</f>
        <v>0</v>
      </c>
      <c r="AA19" s="17" t="s">
        <v>74</v>
      </c>
      <c r="AB19" s="33"/>
      <c r="AC19" s="31">
        <f>AB19*250/AB28</f>
        <v>0</v>
      </c>
      <c r="AD19" s="17" t="s">
        <v>74</v>
      </c>
      <c r="AE19" s="30"/>
      <c r="AF19" s="31">
        <f>AE19*250/AE28</f>
        <v>0</v>
      </c>
      <c r="AG19" s="17" t="s">
        <v>74</v>
      </c>
      <c r="AH19" s="30"/>
      <c r="AI19" s="31">
        <f>AH19*250/AH28</f>
        <v>0</v>
      </c>
      <c r="AJ19" s="17" t="s">
        <v>74</v>
      </c>
      <c r="AK19" s="33"/>
      <c r="AL19" s="31">
        <f>AK19*250/AK28</f>
        <v>0</v>
      </c>
      <c r="AM19" s="17" t="s">
        <v>74</v>
      </c>
      <c r="AN19" s="30"/>
      <c r="AO19" s="31">
        <f>AN19*250/AN28</f>
        <v>0</v>
      </c>
      <c r="AP19" s="17" t="s">
        <v>74</v>
      </c>
      <c r="AQ19" s="30"/>
      <c r="AR19" s="31">
        <f>AQ19*250/AQ28</f>
        <v>0</v>
      </c>
      <c r="AS19" s="17" t="s">
        <v>74</v>
      </c>
      <c r="AT19" s="30"/>
      <c r="AU19" s="31">
        <f>AT19*250/AT28</f>
        <v>0</v>
      </c>
      <c r="AV19" s="17" t="s">
        <v>74</v>
      </c>
      <c r="AW19" s="30">
        <v>0</v>
      </c>
      <c r="AX19" s="31">
        <f>AW19*250/AW28</f>
        <v>0</v>
      </c>
      <c r="AY19" s="17" t="s">
        <v>74</v>
      </c>
      <c r="AZ19" s="30">
        <v>0</v>
      </c>
      <c r="BA19" s="31">
        <f>AZ19*250/AZ28</f>
        <v>0</v>
      </c>
      <c r="BB19" s="17" t="s">
        <v>74</v>
      </c>
      <c r="BC19" s="30"/>
      <c r="BD19" s="31">
        <f>BC19*250/BC28</f>
        <v>0</v>
      </c>
      <c r="BE19" s="17" t="s">
        <v>74</v>
      </c>
      <c r="BF19" s="30"/>
      <c r="BG19" s="31">
        <f>BF19*250/BF28</f>
        <v>0</v>
      </c>
      <c r="BH19" s="17" t="s">
        <v>74</v>
      </c>
      <c r="BI19" s="30">
        <v>10</v>
      </c>
      <c r="BJ19" s="31">
        <f>BI19*250/BI28</f>
        <v>2.450980392156863</v>
      </c>
      <c r="BK19" s="17" t="s">
        <v>74</v>
      </c>
      <c r="BL19" s="44">
        <v>170</v>
      </c>
      <c r="BM19" s="31">
        <f>BL19*250/BL28</f>
        <v>41.666666666666664</v>
      </c>
      <c r="BN19" s="17" t="s">
        <v>74</v>
      </c>
      <c r="BO19" s="30">
        <v>40</v>
      </c>
      <c r="BP19" s="31">
        <f>BO19*250/BO28</f>
        <v>89.28571428571429</v>
      </c>
      <c r="BQ19" s="17" t="s">
        <v>74</v>
      </c>
      <c r="BR19" s="30">
        <v>20</v>
      </c>
      <c r="BS19" s="31">
        <f>BR19*250/BR28</f>
        <v>44.642857142857146</v>
      </c>
      <c r="BT19" s="17" t="s">
        <v>74</v>
      </c>
      <c r="BU19" s="33"/>
      <c r="BV19" s="31">
        <f>BU19*250/BU28</f>
        <v>0</v>
      </c>
      <c r="BW19" s="17" t="s">
        <v>74</v>
      </c>
      <c r="BX19" s="33"/>
      <c r="BY19" s="31">
        <f>BX19*250/BX28</f>
        <v>0</v>
      </c>
      <c r="BZ19" s="17" t="s">
        <v>74</v>
      </c>
      <c r="CA19" s="33"/>
      <c r="CB19" s="31">
        <f>CA19*250/CA28</f>
        <v>0</v>
      </c>
      <c r="CC19" s="17" t="s">
        <v>74</v>
      </c>
      <c r="CD19" s="33"/>
      <c r="CE19" s="31">
        <f>CD19*250/CD28</f>
        <v>0</v>
      </c>
      <c r="CF19" s="17" t="s">
        <v>74</v>
      </c>
      <c r="CG19" s="30">
        <v>0</v>
      </c>
      <c r="CH19" s="31">
        <f>CG19*250/CG28</f>
        <v>0</v>
      </c>
      <c r="CI19" s="17" t="s">
        <v>74</v>
      </c>
      <c r="CJ19" s="30">
        <v>0</v>
      </c>
      <c r="CK19" s="31">
        <f>CJ19*250/CJ28</f>
        <v>0</v>
      </c>
      <c r="CL19" s="17" t="s">
        <v>74</v>
      </c>
      <c r="CM19" s="30">
        <v>0</v>
      </c>
      <c r="CN19" s="31">
        <f>CM19*250/CM28</f>
        <v>0</v>
      </c>
      <c r="CO19" s="17" t="s">
        <v>74</v>
      </c>
      <c r="CP19" s="30">
        <v>0</v>
      </c>
      <c r="CQ19" s="31">
        <f>CP19*250/CP28</f>
        <v>0</v>
      </c>
      <c r="CR19" s="17" t="s">
        <v>74</v>
      </c>
      <c r="CS19" s="30"/>
      <c r="CT19" s="31">
        <f>CS19*250/CS28</f>
        <v>0</v>
      </c>
      <c r="CU19" s="17" t="s">
        <v>74</v>
      </c>
      <c r="CV19" s="30"/>
      <c r="CW19" s="38"/>
      <c r="CX19" s="17" t="s">
        <v>74</v>
      </c>
      <c r="CY19" s="33"/>
      <c r="CZ19" s="31">
        <f>CY19*250/CY28</f>
        <v>0</v>
      </c>
      <c r="DA19" s="17" t="s">
        <v>74</v>
      </c>
      <c r="DB19" s="34"/>
      <c r="DC19" s="31">
        <f>DB19*250/DB28</f>
        <v>0</v>
      </c>
      <c r="DD19" s="17" t="s">
        <v>74</v>
      </c>
      <c r="DE19" s="33"/>
      <c r="DF19" s="31">
        <f>DE19*250/DE28</f>
        <v>0</v>
      </c>
      <c r="DG19" s="17" t="s">
        <v>74</v>
      </c>
      <c r="DH19" s="33"/>
      <c r="DI19" s="31">
        <f>DH19*250/DH28</f>
        <v>0</v>
      </c>
      <c r="DJ19" s="17" t="s">
        <v>74</v>
      </c>
      <c r="DK19" s="33"/>
      <c r="DL19" s="31">
        <f>DK19*250/DK28</f>
        <v>0</v>
      </c>
      <c r="DM19" s="17" t="s">
        <v>74</v>
      </c>
      <c r="DN19" s="33"/>
      <c r="DO19" s="31">
        <f>DN19*250/DN28</f>
        <v>0</v>
      </c>
      <c r="DP19" s="17" t="s">
        <v>74</v>
      </c>
      <c r="DQ19" s="33"/>
      <c r="DR19" s="31">
        <f>DQ19*250/DQ28</f>
        <v>0</v>
      </c>
    </row>
    <row r="20" spans="2:120" ht="12.75">
      <c r="B20" s="40" t="s">
        <v>75</v>
      </c>
      <c r="C20" s="37" t="s">
        <v>76</v>
      </c>
      <c r="D20" s="46"/>
      <c r="E20" s="38"/>
      <c r="F20" s="37" t="s">
        <v>76</v>
      </c>
      <c r="G20" s="46"/>
      <c r="H20" s="38"/>
      <c r="I20" s="37" t="s">
        <v>76</v>
      </c>
      <c r="J20" s="46"/>
      <c r="K20" s="38"/>
      <c r="L20" s="37" t="s">
        <v>76</v>
      </c>
      <c r="M20" s="46"/>
      <c r="N20" s="38"/>
      <c r="O20" s="37" t="s">
        <v>76</v>
      </c>
      <c r="P20" s="45"/>
      <c r="Q20" s="19"/>
      <c r="R20" s="37" t="s">
        <v>76</v>
      </c>
      <c r="S20" s="45"/>
      <c r="T20" s="31">
        <f>S20*250/S28</f>
        <v>0</v>
      </c>
      <c r="U20" s="37" t="s">
        <v>76</v>
      </c>
      <c r="V20" s="46"/>
      <c r="W20" s="38"/>
      <c r="X20" s="37" t="s">
        <v>76</v>
      </c>
      <c r="AA20" s="37" t="s">
        <v>76</v>
      </c>
      <c r="AB20"/>
      <c r="AC20"/>
      <c r="AD20" s="37" t="s">
        <v>76</v>
      </c>
      <c r="AG20" s="37" t="s">
        <v>76</v>
      </c>
      <c r="AH20" s="45"/>
      <c r="AI20" s="31">
        <f>AH20*250/AH28</f>
        <v>0</v>
      </c>
      <c r="AJ20" s="37" t="s">
        <v>76</v>
      </c>
      <c r="AK20" s="45"/>
      <c r="AL20" s="19"/>
      <c r="AM20" s="37" t="s">
        <v>76</v>
      </c>
      <c r="AN20" s="45"/>
      <c r="AO20" s="31">
        <f>AN20*250/AN28</f>
        <v>0</v>
      </c>
      <c r="AP20" s="37" t="s">
        <v>76</v>
      </c>
      <c r="AQ20" s="45"/>
      <c r="AR20" s="31">
        <f>AQ20*250/AQ28</f>
        <v>0</v>
      </c>
      <c r="AS20" s="37" t="s">
        <v>76</v>
      </c>
      <c r="AT20" s="45"/>
      <c r="AU20" s="31">
        <f>AT20*250/AT28</f>
        <v>0</v>
      </c>
      <c r="AV20" s="37" t="s">
        <v>76</v>
      </c>
      <c r="AW20" s="45"/>
      <c r="AX20" s="31">
        <f>AW20*250/AW28</f>
        <v>0</v>
      </c>
      <c r="AY20" s="37" t="s">
        <v>76</v>
      </c>
      <c r="AZ20" s="45"/>
      <c r="BA20" s="31">
        <f>AZ20*250/AZ28</f>
        <v>0</v>
      </c>
      <c r="BB20" s="37" t="s">
        <v>76</v>
      </c>
      <c r="BC20" s="45"/>
      <c r="BD20" s="31">
        <f>BC20*250/BC28</f>
        <v>0</v>
      </c>
      <c r="BE20" s="37" t="s">
        <v>76</v>
      </c>
      <c r="BF20" s="4"/>
      <c r="BG20" s="4"/>
      <c r="BH20" s="37" t="s">
        <v>76</v>
      </c>
      <c r="BI20" s="4"/>
      <c r="BJ20" s="4"/>
      <c r="BK20" s="37" t="s">
        <v>76</v>
      </c>
      <c r="BL20" s="45"/>
      <c r="BM20" s="19"/>
      <c r="BN20" s="37" t="s">
        <v>76</v>
      </c>
      <c r="BO20" s="45"/>
      <c r="BP20" s="31">
        <f>BO20*250/BO28</f>
        <v>0</v>
      </c>
      <c r="BQ20" s="37" t="s">
        <v>76</v>
      </c>
      <c r="BR20" s="45"/>
      <c r="BS20" s="31">
        <f>BR20*250/BR28</f>
        <v>0</v>
      </c>
      <c r="BT20" s="37" t="s">
        <v>76</v>
      </c>
      <c r="BU20" s="45"/>
      <c r="BV20" s="19"/>
      <c r="BW20" s="37" t="s">
        <v>76</v>
      </c>
      <c r="BX20" s="45"/>
      <c r="BY20" s="19"/>
      <c r="BZ20" s="37" t="s">
        <v>76</v>
      </c>
      <c r="CA20" s="45"/>
      <c r="CB20" s="19"/>
      <c r="CC20" s="37" t="s">
        <v>76</v>
      </c>
      <c r="CD20" s="45"/>
      <c r="CE20" s="19"/>
      <c r="CF20" s="37" t="s">
        <v>76</v>
      </c>
      <c r="CG20" s="45">
        <v>0</v>
      </c>
      <c r="CH20" s="31">
        <f>CG20*250/CG28</f>
        <v>0</v>
      </c>
      <c r="CI20" s="37" t="s">
        <v>76</v>
      </c>
      <c r="CJ20" s="45">
        <v>0</v>
      </c>
      <c r="CK20" s="31">
        <f>CJ20*250/CJ28</f>
        <v>0</v>
      </c>
      <c r="CL20" s="37" t="s">
        <v>76</v>
      </c>
      <c r="CM20" s="47">
        <v>110</v>
      </c>
      <c r="CN20" s="31">
        <f>CM20*250/CM28</f>
        <v>42.96875</v>
      </c>
      <c r="CO20" s="37" t="s">
        <v>76</v>
      </c>
      <c r="CP20" s="45"/>
      <c r="CQ20" s="31">
        <f>CP20*250/CP28</f>
        <v>0</v>
      </c>
      <c r="CR20" s="37" t="s">
        <v>76</v>
      </c>
      <c r="CS20" s="46"/>
      <c r="CT20" s="38"/>
      <c r="CU20" s="37" t="s">
        <v>76</v>
      </c>
      <c r="CV20" s="4"/>
      <c r="CW20" s="4"/>
      <c r="CX20" s="37" t="s">
        <v>76</v>
      </c>
      <c r="CY20" s="45"/>
      <c r="CZ20" s="19"/>
      <c r="DA20" s="37" t="s">
        <v>76</v>
      </c>
      <c r="DB20" s="4"/>
      <c r="DC20" s="4"/>
      <c r="DD20" s="37" t="s">
        <v>76</v>
      </c>
      <c r="DG20" s="37" t="s">
        <v>76</v>
      </c>
      <c r="DJ20" s="37" t="s">
        <v>76</v>
      </c>
      <c r="DM20" s="37" t="s">
        <v>76</v>
      </c>
      <c r="DP20" s="37" t="s">
        <v>76</v>
      </c>
    </row>
    <row r="21" spans="2:120" ht="12.75">
      <c r="B21" s="40" t="s">
        <v>77</v>
      </c>
      <c r="C21" t="s">
        <v>78</v>
      </c>
      <c r="D21" s="46"/>
      <c r="E21" s="38"/>
      <c r="F21" s="37"/>
      <c r="G21" s="46"/>
      <c r="H21" s="38"/>
      <c r="I21" s="37"/>
      <c r="J21" s="46"/>
      <c r="K21" s="38"/>
      <c r="L21" s="37"/>
      <c r="M21" s="46"/>
      <c r="N21" s="38"/>
      <c r="O21" s="37"/>
      <c r="P21" s="45"/>
      <c r="Q21" s="19"/>
      <c r="R21" s="37"/>
      <c r="S21" s="45"/>
      <c r="T21" s="31"/>
      <c r="U21" s="37"/>
      <c r="V21" s="46"/>
      <c r="W21" s="38"/>
      <c r="X21" s="37"/>
      <c r="AA21" s="37"/>
      <c r="AB21"/>
      <c r="AC21"/>
      <c r="AD21" s="37"/>
      <c r="AG21" s="37"/>
      <c r="AH21" s="45"/>
      <c r="AI21" s="31"/>
      <c r="AJ21" s="37"/>
      <c r="AK21" s="45"/>
      <c r="AL21" s="19"/>
      <c r="AM21" s="37"/>
      <c r="AN21" s="45"/>
      <c r="AO21" s="31"/>
      <c r="AP21" s="37"/>
      <c r="AQ21" s="45"/>
      <c r="AR21" s="31"/>
      <c r="AS21" s="37"/>
      <c r="AT21" s="45"/>
      <c r="AU21" s="31"/>
      <c r="AV21" s="37"/>
      <c r="AW21" s="45"/>
      <c r="AX21" s="31"/>
      <c r="AY21" s="37"/>
      <c r="AZ21" s="45"/>
      <c r="BA21" s="31"/>
      <c r="BB21" s="37"/>
      <c r="BC21" s="45"/>
      <c r="BD21" s="31"/>
      <c r="BE21" s="37"/>
      <c r="BF21" s="4"/>
      <c r="BG21" s="4"/>
      <c r="BH21" s="37"/>
      <c r="BI21" s="4"/>
      <c r="BJ21" s="4"/>
      <c r="BK21" s="37"/>
      <c r="BL21" s="45"/>
      <c r="BM21" s="19"/>
      <c r="BN21" s="37"/>
      <c r="BO21" s="45"/>
      <c r="BP21" s="31"/>
      <c r="BQ21" s="37"/>
      <c r="BR21" s="45"/>
      <c r="BS21" s="31"/>
      <c r="BT21" s="37"/>
      <c r="BU21" s="45"/>
      <c r="BV21" s="19"/>
      <c r="BW21" s="37"/>
      <c r="BX21" s="45"/>
      <c r="BY21" s="19"/>
      <c r="BZ21" s="37"/>
      <c r="CA21" s="45"/>
      <c r="CB21" s="19"/>
      <c r="CC21" s="37"/>
      <c r="CD21" s="45"/>
      <c r="CE21" s="19"/>
      <c r="CF21" t="s">
        <v>78</v>
      </c>
      <c r="CG21" s="45"/>
      <c r="CH21" s="31"/>
      <c r="CI21" s="37"/>
      <c r="CJ21" s="45"/>
      <c r="CK21" s="31"/>
      <c r="CL21" t="s">
        <v>78</v>
      </c>
      <c r="CM21" s="32"/>
      <c r="CN21" s="31"/>
      <c r="CO21" t="s">
        <v>78</v>
      </c>
      <c r="CP21" s="45">
        <v>0</v>
      </c>
      <c r="CQ21" s="31"/>
      <c r="CR21" t="s">
        <v>78</v>
      </c>
      <c r="CS21" s="46"/>
      <c r="CT21" s="38"/>
      <c r="CU21" t="s">
        <v>78</v>
      </c>
      <c r="CV21" s="4"/>
      <c r="CW21" s="4"/>
      <c r="CX21" s="37"/>
      <c r="CY21" s="45"/>
      <c r="CZ21" s="19"/>
      <c r="DA21" s="37"/>
      <c r="DB21" s="4"/>
      <c r="DC21" s="4"/>
      <c r="DD21" s="37"/>
      <c r="DG21" s="37"/>
      <c r="DJ21" s="37"/>
      <c r="DM21" s="37"/>
      <c r="DP21" s="37"/>
    </row>
    <row r="22" spans="2:122" ht="12.75">
      <c r="B22" s="40" t="s">
        <v>79</v>
      </c>
      <c r="D22" s="46"/>
      <c r="E22" s="62"/>
      <c r="F22" t="s">
        <v>78</v>
      </c>
      <c r="G22" s="46"/>
      <c r="H22" s="62"/>
      <c r="I22" t="s">
        <v>78</v>
      </c>
      <c r="J22" s="46"/>
      <c r="K22" s="36"/>
      <c r="L22" t="s">
        <v>78</v>
      </c>
      <c r="M22" s="46"/>
      <c r="N22" s="38"/>
      <c r="O22" t="s">
        <v>78</v>
      </c>
      <c r="P22" s="33"/>
      <c r="Q22" s="31">
        <f>P22*250/P28</f>
        <v>0</v>
      </c>
      <c r="R22" t="s">
        <v>78</v>
      </c>
      <c r="S22" s="46"/>
      <c r="T22" s="31">
        <f>S22*250/S28</f>
        <v>0</v>
      </c>
      <c r="U22" t="s">
        <v>78</v>
      </c>
      <c r="V22" s="46"/>
      <c r="W22" s="38"/>
      <c r="X22" t="s">
        <v>78</v>
      </c>
      <c r="Y22" s="46"/>
      <c r="Z22" s="31">
        <f>Y22*250/Y28</f>
        <v>0</v>
      </c>
      <c r="AA22" t="s">
        <v>78</v>
      </c>
      <c r="AB22" s="33"/>
      <c r="AC22" s="31">
        <f>AB22*250/AB28</f>
        <v>0</v>
      </c>
      <c r="AD22" t="s">
        <v>78</v>
      </c>
      <c r="AE22" s="46"/>
      <c r="AF22" s="38"/>
      <c r="AG22" t="s">
        <v>78</v>
      </c>
      <c r="AH22" s="46"/>
      <c r="AI22" s="31">
        <f>AH22*250/AH28</f>
        <v>0</v>
      </c>
      <c r="AJ22" t="s">
        <v>78</v>
      </c>
      <c r="AK22" s="33"/>
      <c r="AL22" s="31">
        <f>AK22*250/AK28</f>
        <v>0</v>
      </c>
      <c r="AM22" t="s">
        <v>78</v>
      </c>
      <c r="AN22" s="46"/>
      <c r="AO22" s="31">
        <f>AN22*250/AN28</f>
        <v>0</v>
      </c>
      <c r="AP22" t="s">
        <v>78</v>
      </c>
      <c r="AQ22" s="46"/>
      <c r="AR22" s="31">
        <f>AQ22*250/AQ28</f>
        <v>0</v>
      </c>
      <c r="AS22" t="s">
        <v>78</v>
      </c>
      <c r="AT22" s="46"/>
      <c r="AU22" s="31">
        <f>AT22*250/AT28</f>
        <v>0</v>
      </c>
      <c r="AV22" t="s">
        <v>78</v>
      </c>
      <c r="AW22" s="46"/>
      <c r="AX22" s="31">
        <f>AW22*250/AW28</f>
        <v>0</v>
      </c>
      <c r="AY22" t="s">
        <v>78</v>
      </c>
      <c r="AZ22" s="46"/>
      <c r="BA22" s="31">
        <f>AZ22*250/AZ28</f>
        <v>0</v>
      </c>
      <c r="BB22" t="s">
        <v>78</v>
      </c>
      <c r="BC22" s="46"/>
      <c r="BD22" s="31">
        <f>BC22*250/BC28</f>
        <v>0</v>
      </c>
      <c r="BE22" t="s">
        <v>78</v>
      </c>
      <c r="BF22" s="46"/>
      <c r="BG22" s="38"/>
      <c r="BH22" t="s">
        <v>78</v>
      </c>
      <c r="BI22" s="46"/>
      <c r="BJ22" s="38"/>
      <c r="BK22" t="s">
        <v>78</v>
      </c>
      <c r="BL22" s="46"/>
      <c r="BM22" s="31">
        <f>BL22*250/BL28</f>
        <v>0</v>
      </c>
      <c r="BN22" t="s">
        <v>78</v>
      </c>
      <c r="BO22" s="46"/>
      <c r="BP22" s="31">
        <f>BO22*250/BO28</f>
        <v>0</v>
      </c>
      <c r="BQ22" t="s">
        <v>78</v>
      </c>
      <c r="BR22" s="46"/>
      <c r="BS22" s="31">
        <f>BR22*250/BR28</f>
        <v>0</v>
      </c>
      <c r="BT22" t="s">
        <v>78</v>
      </c>
      <c r="BU22" s="33"/>
      <c r="BV22" s="31">
        <f>BU22*250/BU28</f>
        <v>0</v>
      </c>
      <c r="BW22" t="s">
        <v>78</v>
      </c>
      <c r="BX22" s="33"/>
      <c r="BY22" s="31">
        <f>BX22*250/BX28</f>
        <v>0</v>
      </c>
      <c r="BZ22" t="s">
        <v>78</v>
      </c>
      <c r="CA22" s="33"/>
      <c r="CB22" s="31">
        <f>CA22*250/CA28</f>
        <v>0</v>
      </c>
      <c r="CC22" t="s">
        <v>78</v>
      </c>
      <c r="CD22" s="33"/>
      <c r="CE22" s="31">
        <f>CD22*250/CD28</f>
        <v>0</v>
      </c>
      <c r="CG22" s="46"/>
      <c r="CH22" s="31">
        <f>CG22*250/CG28</f>
        <v>0</v>
      </c>
      <c r="CI22" t="s">
        <v>78</v>
      </c>
      <c r="CJ22" s="46"/>
      <c r="CK22" s="31">
        <f>CJ22*250/CJ28</f>
        <v>0</v>
      </c>
      <c r="CM22" s="46"/>
      <c r="CN22" s="31">
        <f>CM22*250/CM28</f>
        <v>0</v>
      </c>
      <c r="CP22" s="46">
        <v>150</v>
      </c>
      <c r="CQ22" s="31">
        <f>CP22*250/CP28</f>
        <v>153.0612244897959</v>
      </c>
      <c r="CS22" s="46"/>
      <c r="CT22" s="38"/>
      <c r="CV22" s="46"/>
      <c r="CW22" s="38"/>
      <c r="CX22" t="s">
        <v>78</v>
      </c>
      <c r="CY22" s="33"/>
      <c r="CZ22" s="31">
        <f>CY22*250/CY28</f>
        <v>0</v>
      </c>
      <c r="DA22" t="s">
        <v>78</v>
      </c>
      <c r="DB22" s="49"/>
      <c r="DC22" s="31">
        <f>DB22*250/DB28</f>
        <v>0</v>
      </c>
      <c r="DD22" t="s">
        <v>78</v>
      </c>
      <c r="DE22" s="33"/>
      <c r="DF22" s="31">
        <f>DE22*250/DE28</f>
        <v>0</v>
      </c>
      <c r="DG22" t="s">
        <v>78</v>
      </c>
      <c r="DH22" s="33"/>
      <c r="DI22" s="31">
        <f>DH22*250/DH28</f>
        <v>0</v>
      </c>
      <c r="DJ22" t="s">
        <v>78</v>
      </c>
      <c r="DK22" s="33"/>
      <c r="DL22" s="31">
        <f>DK22*250/DK28</f>
        <v>0</v>
      </c>
      <c r="DM22" t="s">
        <v>78</v>
      </c>
      <c r="DN22" s="33"/>
      <c r="DO22" s="31">
        <f>DN22*250/DN28</f>
        <v>0</v>
      </c>
      <c r="DP22" t="s">
        <v>78</v>
      </c>
      <c r="DQ22" s="33"/>
      <c r="DR22" s="31">
        <f>DQ22*250/DQ28</f>
        <v>0</v>
      </c>
    </row>
    <row r="23" spans="1:122" ht="12.75">
      <c r="A23" s="3" t="e">
        <f>#REF!*#REF!</f>
        <v>#REF!</v>
      </c>
      <c r="B23" s="50" t="s">
        <v>81</v>
      </c>
      <c r="C23" s="37" t="s">
        <v>81</v>
      </c>
      <c r="D23" s="30"/>
      <c r="E23" s="62"/>
      <c r="F23" s="37" t="s">
        <v>81</v>
      </c>
      <c r="G23" s="30"/>
      <c r="H23" s="62"/>
      <c r="I23" s="37" t="s">
        <v>81</v>
      </c>
      <c r="J23" s="30"/>
      <c r="K23" s="36"/>
      <c r="L23" s="37" t="s">
        <v>81</v>
      </c>
      <c r="M23" s="30"/>
      <c r="N23" s="51"/>
      <c r="O23" s="37" t="s">
        <v>81</v>
      </c>
      <c r="P23" s="33"/>
      <c r="Q23" s="31">
        <f>P23*250/P28</f>
        <v>0</v>
      </c>
      <c r="R23" s="37" t="s">
        <v>81</v>
      </c>
      <c r="S23" s="30"/>
      <c r="T23" s="31">
        <f>S23*250/S28</f>
        <v>0</v>
      </c>
      <c r="U23" s="37" t="s">
        <v>81</v>
      </c>
      <c r="V23" s="30">
        <v>50</v>
      </c>
      <c r="W23" s="31">
        <f>V23*250/V28</f>
        <v>12.537612838515546</v>
      </c>
      <c r="X23" s="37" t="s">
        <v>81</v>
      </c>
      <c r="Y23" s="30"/>
      <c r="Z23" s="31">
        <f>Y23*250/Y28</f>
        <v>0</v>
      </c>
      <c r="AA23" s="37" t="s">
        <v>81</v>
      </c>
      <c r="AB23" s="33"/>
      <c r="AC23" s="31">
        <f>AB23*250/AB28</f>
        <v>0</v>
      </c>
      <c r="AD23" s="37" t="s">
        <v>81</v>
      </c>
      <c r="AE23" s="30">
        <v>100</v>
      </c>
      <c r="AF23" s="31">
        <f>AE23*250/AE28</f>
        <v>22.727272727272727</v>
      </c>
      <c r="AG23" s="37" t="s">
        <v>81</v>
      </c>
      <c r="AH23" s="30"/>
      <c r="AI23" s="31">
        <f>AH23*250/AH28</f>
        <v>0</v>
      </c>
      <c r="AJ23" s="37" t="s">
        <v>81</v>
      </c>
      <c r="AK23" s="33"/>
      <c r="AL23" s="31">
        <f>AK23*250/AK28</f>
        <v>0</v>
      </c>
      <c r="AM23" s="37" t="s">
        <v>81</v>
      </c>
      <c r="AN23" s="30"/>
      <c r="AO23" s="31">
        <f>AN23*250/AN28</f>
        <v>0</v>
      </c>
      <c r="AP23" s="17" t="s">
        <v>81</v>
      </c>
      <c r="AQ23" s="30"/>
      <c r="AR23" s="31">
        <f>AQ23*250/AQ28</f>
        <v>0</v>
      </c>
      <c r="AS23" s="37" t="s">
        <v>81</v>
      </c>
      <c r="AT23" s="30"/>
      <c r="AU23" s="31">
        <f>AT23*250/AT28</f>
        <v>0</v>
      </c>
      <c r="AV23" s="37" t="s">
        <v>81</v>
      </c>
      <c r="AW23" s="30"/>
      <c r="AX23" s="31">
        <f>AW23*250/AW28</f>
        <v>0</v>
      </c>
      <c r="AY23" s="37" t="s">
        <v>81</v>
      </c>
      <c r="AZ23" s="30"/>
      <c r="BA23" s="31">
        <f>AZ23*250/AZ28</f>
        <v>0</v>
      </c>
      <c r="BB23" s="37" t="s">
        <v>81</v>
      </c>
      <c r="BC23" s="30"/>
      <c r="BD23" s="31">
        <f>BC23*250/BC28</f>
        <v>0</v>
      </c>
      <c r="BE23" s="37" t="s">
        <v>81</v>
      </c>
      <c r="BF23" s="30"/>
      <c r="BG23" s="51"/>
      <c r="BH23" s="37" t="s">
        <v>81</v>
      </c>
      <c r="BI23" s="30"/>
      <c r="BJ23" s="51"/>
      <c r="BK23" s="37" t="s">
        <v>81</v>
      </c>
      <c r="BL23" s="30"/>
      <c r="BM23" s="31">
        <f>BL23*250/BL28</f>
        <v>0</v>
      </c>
      <c r="BN23" s="37" t="s">
        <v>81</v>
      </c>
      <c r="BO23" s="30"/>
      <c r="BP23" s="31">
        <f>BO23*250/BO28</f>
        <v>0</v>
      </c>
      <c r="BQ23" s="37" t="s">
        <v>81</v>
      </c>
      <c r="BR23" s="30"/>
      <c r="BS23" s="31">
        <f>BR23*250/BR28</f>
        <v>0</v>
      </c>
      <c r="BT23" s="17" t="s">
        <v>81</v>
      </c>
      <c r="BU23" s="33"/>
      <c r="BV23" s="31">
        <f>BU23*250/BU28</f>
        <v>0</v>
      </c>
      <c r="BW23" s="17" t="s">
        <v>81</v>
      </c>
      <c r="BX23" s="33"/>
      <c r="BY23" s="31">
        <f>BX23*250/BX28</f>
        <v>0</v>
      </c>
      <c r="BZ23" s="17" t="s">
        <v>81</v>
      </c>
      <c r="CA23" s="33"/>
      <c r="CB23" s="31">
        <f>CA23*250/CA28</f>
        <v>0</v>
      </c>
      <c r="CC23" s="37" t="s">
        <v>81</v>
      </c>
      <c r="CD23" s="33"/>
      <c r="CE23" s="31">
        <f>CD23*250/CD28</f>
        <v>0</v>
      </c>
      <c r="CF23" s="37" t="s">
        <v>81</v>
      </c>
      <c r="CG23" s="30"/>
      <c r="CH23" s="31">
        <f>CG23*250/CG28</f>
        <v>0</v>
      </c>
      <c r="CI23" s="37" t="s">
        <v>81</v>
      </c>
      <c r="CJ23" s="30"/>
      <c r="CK23" s="31">
        <f>CJ23*250/CJ28</f>
        <v>0</v>
      </c>
      <c r="CL23" s="37" t="s">
        <v>81</v>
      </c>
      <c r="CM23" s="30"/>
      <c r="CN23" s="31">
        <f>CM23*250/CM28</f>
        <v>0</v>
      </c>
      <c r="CO23" s="37" t="s">
        <v>81</v>
      </c>
      <c r="CP23" s="30"/>
      <c r="CQ23" s="31">
        <f>CP23*250/CP28</f>
        <v>0</v>
      </c>
      <c r="CR23" s="37" t="s">
        <v>81</v>
      </c>
      <c r="CS23" s="30"/>
      <c r="CT23" s="31">
        <f>CS23*250/CS28</f>
        <v>0</v>
      </c>
      <c r="CU23" s="37" t="s">
        <v>81</v>
      </c>
      <c r="CV23" s="30"/>
      <c r="CW23" s="51"/>
      <c r="CX23" s="17" t="s">
        <v>81</v>
      </c>
      <c r="CY23" s="33"/>
      <c r="CZ23" s="31">
        <f>CY23*250/CY28</f>
        <v>0</v>
      </c>
      <c r="DA23" s="37" t="s">
        <v>81</v>
      </c>
      <c r="DB23" s="34"/>
      <c r="DC23" s="31">
        <f>DB23*250/DB28</f>
        <v>0</v>
      </c>
      <c r="DD23" s="17" t="s">
        <v>81</v>
      </c>
      <c r="DE23" s="33"/>
      <c r="DF23" s="31">
        <f>DE23*250/DE28</f>
        <v>0</v>
      </c>
      <c r="DG23" s="17" t="s">
        <v>81</v>
      </c>
      <c r="DH23" s="33"/>
      <c r="DI23" s="31">
        <f>DH23*250/DH28</f>
        <v>0</v>
      </c>
      <c r="DJ23" s="17" t="s">
        <v>81</v>
      </c>
      <c r="DK23" s="33"/>
      <c r="DL23" s="31">
        <f>DK23*250/DK28</f>
        <v>0</v>
      </c>
      <c r="DM23" s="17" t="s">
        <v>81</v>
      </c>
      <c r="DN23" s="33"/>
      <c r="DO23" s="31">
        <f>DN23*250/DN28</f>
        <v>0</v>
      </c>
      <c r="DP23" s="17" t="s">
        <v>81</v>
      </c>
      <c r="DQ23" s="33"/>
      <c r="DR23" s="31">
        <f>DQ23*250/DQ28</f>
        <v>0</v>
      </c>
    </row>
    <row r="24" spans="1:122" ht="12.75">
      <c r="A24" s="3" t="e">
        <f>#REF!*#REF!</f>
        <v>#REF!</v>
      </c>
      <c r="B24" s="50" t="s">
        <v>82</v>
      </c>
      <c r="C24" s="37" t="s">
        <v>83</v>
      </c>
      <c r="D24" s="30"/>
      <c r="E24" s="62"/>
      <c r="F24" s="37" t="s">
        <v>83</v>
      </c>
      <c r="G24" s="30"/>
      <c r="H24" s="62"/>
      <c r="I24" s="37" t="s">
        <v>83</v>
      </c>
      <c r="J24" s="30"/>
      <c r="K24" s="36"/>
      <c r="L24" s="37" t="s">
        <v>83</v>
      </c>
      <c r="M24" s="30"/>
      <c r="N24" s="51"/>
      <c r="O24" s="37" t="s">
        <v>83</v>
      </c>
      <c r="P24" s="33"/>
      <c r="Q24" s="31">
        <f>P24*250/P28</f>
        <v>0</v>
      </c>
      <c r="R24" s="37" t="s">
        <v>83</v>
      </c>
      <c r="S24" s="30">
        <v>7</v>
      </c>
      <c r="T24" s="31">
        <f>S24*250/S28</f>
        <v>17.5</v>
      </c>
      <c r="U24" s="37" t="s">
        <v>83</v>
      </c>
      <c r="V24" s="30"/>
      <c r="W24" s="51"/>
      <c r="X24" s="37" t="s">
        <v>83</v>
      </c>
      <c r="Y24" s="30">
        <v>30</v>
      </c>
      <c r="Z24" s="31">
        <f>Y24*250/Y28</f>
        <v>6.787330316742081</v>
      </c>
      <c r="AA24" s="37" t="s">
        <v>83</v>
      </c>
      <c r="AB24" s="33"/>
      <c r="AC24" s="31">
        <f>AB24*250/AB28</f>
        <v>0</v>
      </c>
      <c r="AD24" s="37" t="s">
        <v>83</v>
      </c>
      <c r="AE24" s="30"/>
      <c r="AF24" s="51"/>
      <c r="AG24" s="37" t="s">
        <v>83</v>
      </c>
      <c r="AH24" s="30"/>
      <c r="AI24" s="31">
        <f>AH24*250/AH28</f>
        <v>0</v>
      </c>
      <c r="AJ24" s="37" t="s">
        <v>83</v>
      </c>
      <c r="AK24" s="33"/>
      <c r="AL24" s="31">
        <f>AK24*250/AK28</f>
        <v>0</v>
      </c>
      <c r="AM24" s="37" t="s">
        <v>83</v>
      </c>
      <c r="AN24" s="30">
        <v>0</v>
      </c>
      <c r="AO24" s="31">
        <f>AN24*250/AN28</f>
        <v>0</v>
      </c>
      <c r="AP24" s="17" t="s">
        <v>83</v>
      </c>
      <c r="AQ24" s="30">
        <v>0</v>
      </c>
      <c r="AR24" s="31">
        <f>AQ24*250/AQ28</f>
        <v>0</v>
      </c>
      <c r="AS24" s="37" t="s">
        <v>83</v>
      </c>
      <c r="AT24" s="30">
        <v>0</v>
      </c>
      <c r="AU24" s="31">
        <f>AT24*250/AT28</f>
        <v>0</v>
      </c>
      <c r="AV24" s="37" t="s">
        <v>83</v>
      </c>
      <c r="AW24" s="30">
        <v>0</v>
      </c>
      <c r="AX24" s="31">
        <f>AW24*250/AW28</f>
        <v>0</v>
      </c>
      <c r="AY24" s="37" t="s">
        <v>83</v>
      </c>
      <c r="AZ24" s="30">
        <v>0</v>
      </c>
      <c r="BA24" s="31">
        <f>AZ24*250/AZ28</f>
        <v>0</v>
      </c>
      <c r="BB24" s="37" t="s">
        <v>83</v>
      </c>
      <c r="BC24" s="30"/>
      <c r="BD24" s="31">
        <f>BC24*250/BC28</f>
        <v>0</v>
      </c>
      <c r="BE24" s="37" t="s">
        <v>83</v>
      </c>
      <c r="BF24" s="30"/>
      <c r="BG24" s="51"/>
      <c r="BH24" s="37" t="s">
        <v>83</v>
      </c>
      <c r="BI24" s="30"/>
      <c r="BJ24" s="51"/>
      <c r="BK24" s="37" t="s">
        <v>83</v>
      </c>
      <c r="BL24" s="30"/>
      <c r="BM24" s="31">
        <f>BL24*250/BL28</f>
        <v>0</v>
      </c>
      <c r="BN24" s="37" t="s">
        <v>83</v>
      </c>
      <c r="BO24" s="30">
        <v>0</v>
      </c>
      <c r="BP24" s="31">
        <f>BO24*250/BO28</f>
        <v>0</v>
      </c>
      <c r="BQ24" s="37" t="s">
        <v>83</v>
      </c>
      <c r="BR24" s="30">
        <v>0</v>
      </c>
      <c r="BS24" s="31">
        <f>BR24*250/BR28</f>
        <v>0</v>
      </c>
      <c r="BT24" s="17" t="s">
        <v>83</v>
      </c>
      <c r="BU24" s="33"/>
      <c r="BV24" s="31">
        <f>BU24*250/BU28</f>
        <v>0</v>
      </c>
      <c r="BW24" s="17" t="s">
        <v>83</v>
      </c>
      <c r="BX24" s="33"/>
      <c r="BY24" s="31">
        <f>BX24*250/BX28</f>
        <v>0</v>
      </c>
      <c r="BZ24" s="17" t="s">
        <v>83</v>
      </c>
      <c r="CA24" s="33"/>
      <c r="CB24" s="31">
        <f>CA24*250/CA28</f>
        <v>0</v>
      </c>
      <c r="CC24" s="37" t="s">
        <v>83</v>
      </c>
      <c r="CD24" s="33"/>
      <c r="CE24" s="31">
        <f>CD24*250/CD28</f>
        <v>0</v>
      </c>
      <c r="CF24" s="37" t="s">
        <v>83</v>
      </c>
      <c r="CG24" s="30"/>
      <c r="CH24" s="31">
        <f>CG24*250/CG28</f>
        <v>0</v>
      </c>
      <c r="CI24" s="37" t="s">
        <v>83</v>
      </c>
      <c r="CJ24" s="30"/>
      <c r="CK24" s="31">
        <f>CJ24*250/CJ28</f>
        <v>0</v>
      </c>
      <c r="CL24" s="37" t="s">
        <v>83</v>
      </c>
      <c r="CM24" s="30"/>
      <c r="CN24" s="31">
        <f>CM24*250/CM28</f>
        <v>0</v>
      </c>
      <c r="CO24" s="37" t="s">
        <v>83</v>
      </c>
      <c r="CP24" s="30"/>
      <c r="CQ24" s="31">
        <f>CP24*250/CP28</f>
        <v>0</v>
      </c>
      <c r="CR24" s="37" t="s">
        <v>83</v>
      </c>
      <c r="CS24" s="30"/>
      <c r="CT24" s="51"/>
      <c r="CU24" s="37" t="s">
        <v>83</v>
      </c>
      <c r="CV24" s="30"/>
      <c r="CW24" s="51"/>
      <c r="CX24" s="17" t="s">
        <v>83</v>
      </c>
      <c r="CY24" s="33"/>
      <c r="CZ24" s="31">
        <f>CY24*250/CY28</f>
        <v>0</v>
      </c>
      <c r="DA24" s="37" t="s">
        <v>83</v>
      </c>
      <c r="DB24" s="34"/>
      <c r="DC24" s="52"/>
      <c r="DD24" s="17" t="s">
        <v>83</v>
      </c>
      <c r="DE24" s="33"/>
      <c r="DF24" s="31">
        <f>DE24*250/DE28</f>
        <v>0</v>
      </c>
      <c r="DG24" s="17" t="s">
        <v>83</v>
      </c>
      <c r="DH24" s="33"/>
      <c r="DI24" s="31">
        <f>DH24*250/DH28</f>
        <v>0</v>
      </c>
      <c r="DJ24" s="17" t="s">
        <v>83</v>
      </c>
      <c r="DK24" s="33"/>
      <c r="DL24" s="31">
        <f>DK24*250/DK28</f>
        <v>0</v>
      </c>
      <c r="DM24" s="17" t="s">
        <v>83</v>
      </c>
      <c r="DN24" s="33"/>
      <c r="DO24" s="31">
        <f>DN24*250/DN28</f>
        <v>0</v>
      </c>
      <c r="DP24" s="17" t="s">
        <v>83</v>
      </c>
      <c r="DQ24" s="33"/>
      <c r="DR24" s="31">
        <f>DQ24*250/DQ28</f>
        <v>0</v>
      </c>
    </row>
    <row r="25" spans="1:122" ht="12.75">
      <c r="A25" s="3" t="e">
        <f>#REF!*#REF!</f>
        <v>#REF!</v>
      </c>
      <c r="B25" s="50" t="s">
        <v>84</v>
      </c>
      <c r="C25" s="17" t="s">
        <v>85</v>
      </c>
      <c r="D25" s="30">
        <v>0</v>
      </c>
      <c r="E25" s="62">
        <f>D25*250/D28</f>
        <v>0</v>
      </c>
      <c r="F25" s="17" t="s">
        <v>85</v>
      </c>
      <c r="G25" s="30">
        <v>20</v>
      </c>
      <c r="H25" s="62">
        <f>G25*250/G28</f>
        <v>4.464285714285714</v>
      </c>
      <c r="I25" s="17" t="s">
        <v>85</v>
      </c>
      <c r="J25" s="30"/>
      <c r="K25" s="36"/>
      <c r="L25" s="17" t="s">
        <v>85</v>
      </c>
      <c r="M25" s="30"/>
      <c r="N25" s="36"/>
      <c r="O25" s="17" t="s">
        <v>85</v>
      </c>
      <c r="P25" s="33"/>
      <c r="Q25" s="31">
        <f>P25*250/P28</f>
        <v>0</v>
      </c>
      <c r="R25" s="17" t="s">
        <v>85</v>
      </c>
      <c r="S25" s="30"/>
      <c r="T25" s="31">
        <f>S25*250/S28</f>
        <v>0</v>
      </c>
      <c r="U25" s="17" t="s">
        <v>85</v>
      </c>
      <c r="V25" s="30">
        <v>7</v>
      </c>
      <c r="W25" s="31">
        <f>V25*250/V28</f>
        <v>1.7552657973921766</v>
      </c>
      <c r="X25" s="17" t="s">
        <v>85</v>
      </c>
      <c r="Y25" s="30"/>
      <c r="Z25" s="31">
        <f>Y25*250/Y28</f>
        <v>0</v>
      </c>
      <c r="AA25" s="17" t="s">
        <v>85</v>
      </c>
      <c r="AB25" s="33"/>
      <c r="AC25" s="31">
        <f>AB25*250/AB28</f>
        <v>0</v>
      </c>
      <c r="AD25" s="17" t="s">
        <v>85</v>
      </c>
      <c r="AE25" s="30"/>
      <c r="AF25" s="36"/>
      <c r="AG25" s="17" t="s">
        <v>85</v>
      </c>
      <c r="AH25" s="30"/>
      <c r="AI25" s="31">
        <f>AH25*250/AH28</f>
        <v>0</v>
      </c>
      <c r="AJ25" s="17" t="s">
        <v>85</v>
      </c>
      <c r="AK25" s="33"/>
      <c r="AL25" s="31">
        <f>AK25*250/AK28</f>
        <v>0</v>
      </c>
      <c r="AM25" s="17" t="s">
        <v>85</v>
      </c>
      <c r="AN25" s="30"/>
      <c r="AO25" s="31">
        <f>AN25*250/AN28</f>
        <v>0</v>
      </c>
      <c r="AP25" s="17" t="s">
        <v>85</v>
      </c>
      <c r="AQ25" s="30"/>
      <c r="AR25" s="31">
        <f>AQ25*250/AQ28</f>
        <v>0</v>
      </c>
      <c r="AS25" s="17" t="s">
        <v>85</v>
      </c>
      <c r="AT25" s="30"/>
      <c r="AU25" s="31">
        <f>AT25*250/AT28</f>
        <v>0</v>
      </c>
      <c r="AV25" s="17" t="s">
        <v>85</v>
      </c>
      <c r="AW25" s="30"/>
      <c r="AX25" s="31">
        <f>AW25*250/AW28</f>
        <v>0</v>
      </c>
      <c r="AY25" s="17" t="s">
        <v>85</v>
      </c>
      <c r="AZ25" s="30"/>
      <c r="BA25" s="31">
        <f>AZ25*250/AZ28</f>
        <v>0</v>
      </c>
      <c r="BB25" s="17" t="s">
        <v>85</v>
      </c>
      <c r="BC25" s="30"/>
      <c r="BD25" s="31">
        <f>BC25*250/BC28</f>
        <v>0</v>
      </c>
      <c r="BE25" s="17" t="s">
        <v>85</v>
      </c>
      <c r="BF25" s="30"/>
      <c r="BG25" s="36"/>
      <c r="BH25" s="17" t="s">
        <v>85</v>
      </c>
      <c r="BI25" s="30"/>
      <c r="BJ25" s="36"/>
      <c r="BK25" s="17" t="s">
        <v>85</v>
      </c>
      <c r="BL25" s="30"/>
      <c r="BM25" s="31">
        <f>BL25*250/BL28</f>
        <v>0</v>
      </c>
      <c r="BN25" s="17" t="s">
        <v>85</v>
      </c>
      <c r="BO25" s="30"/>
      <c r="BP25" s="31">
        <f>BO25*250/BO28</f>
        <v>0</v>
      </c>
      <c r="BQ25" s="17" t="s">
        <v>85</v>
      </c>
      <c r="BR25" s="30"/>
      <c r="BS25" s="31">
        <f>BR25*250/BR28</f>
        <v>0</v>
      </c>
      <c r="BT25" s="17" t="s">
        <v>85</v>
      </c>
      <c r="BU25" s="33"/>
      <c r="BV25" s="31">
        <f>BU25*250/BU28</f>
        <v>0</v>
      </c>
      <c r="BW25" s="17" t="s">
        <v>85</v>
      </c>
      <c r="BX25" s="33"/>
      <c r="BY25" s="31">
        <f>BX25*250/BX28</f>
        <v>0</v>
      </c>
      <c r="BZ25" s="17" t="s">
        <v>85</v>
      </c>
      <c r="CA25" s="33"/>
      <c r="CB25" s="31">
        <f>CA25*250/CA28</f>
        <v>0</v>
      </c>
      <c r="CC25" s="17" t="s">
        <v>85</v>
      </c>
      <c r="CD25" s="33"/>
      <c r="CE25" s="31">
        <f>CD25*250/CD28</f>
        <v>0</v>
      </c>
      <c r="CF25" s="17" t="s">
        <v>85</v>
      </c>
      <c r="CG25" s="30"/>
      <c r="CH25" s="31">
        <f>CG25*250/CG28</f>
        <v>0</v>
      </c>
      <c r="CI25" s="17" t="s">
        <v>85</v>
      </c>
      <c r="CJ25" s="30"/>
      <c r="CK25" s="31">
        <f>CJ25*250/CJ28</f>
        <v>0</v>
      </c>
      <c r="CL25" s="17" t="s">
        <v>85</v>
      </c>
      <c r="CM25" s="30"/>
      <c r="CN25" s="31">
        <f>CM25*250/CM28</f>
        <v>0</v>
      </c>
      <c r="CO25" s="17" t="s">
        <v>85</v>
      </c>
      <c r="CP25" s="30"/>
      <c r="CQ25" s="31">
        <f>CP25*250/CP28</f>
        <v>0</v>
      </c>
      <c r="CR25" s="17" t="s">
        <v>85</v>
      </c>
      <c r="CS25" s="30"/>
      <c r="CT25" s="36"/>
      <c r="CU25" s="17" t="s">
        <v>85</v>
      </c>
      <c r="CV25" s="30"/>
      <c r="CW25" s="36"/>
      <c r="CX25" s="17" t="s">
        <v>85</v>
      </c>
      <c r="CY25" s="33"/>
      <c r="CZ25" s="31">
        <f>CY25*250/CY28</f>
        <v>0</v>
      </c>
      <c r="DA25" s="17" t="s">
        <v>85</v>
      </c>
      <c r="DB25" s="34"/>
      <c r="DC25" s="31">
        <f>DB25*250/DB28</f>
        <v>0</v>
      </c>
      <c r="DD25" s="17" t="s">
        <v>85</v>
      </c>
      <c r="DE25" s="33"/>
      <c r="DF25" s="31">
        <f>DE25*250/DE28</f>
        <v>0</v>
      </c>
      <c r="DG25" s="17" t="s">
        <v>85</v>
      </c>
      <c r="DH25" s="33"/>
      <c r="DI25" s="31">
        <f>DH25*250/DH28</f>
        <v>0</v>
      </c>
      <c r="DJ25" s="17" t="s">
        <v>85</v>
      </c>
      <c r="DK25" s="33"/>
      <c r="DL25" s="31">
        <f>DK25*250/DK28</f>
        <v>0</v>
      </c>
      <c r="DM25" s="17" t="s">
        <v>85</v>
      </c>
      <c r="DN25" s="33"/>
      <c r="DO25" s="31">
        <f>DN25*250/DN28</f>
        <v>0</v>
      </c>
      <c r="DP25" s="17" t="s">
        <v>85</v>
      </c>
      <c r="DQ25" s="33"/>
      <c r="DR25" s="31">
        <f>DQ25*250/DQ28</f>
        <v>0</v>
      </c>
    </row>
    <row r="26" spans="1:122" ht="12.75">
      <c r="A26" s="3" t="e">
        <f>#REF!*#REF!</f>
        <v>#REF!</v>
      </c>
      <c r="B26" s="50" t="s">
        <v>86</v>
      </c>
      <c r="C26" s="17" t="s">
        <v>87</v>
      </c>
      <c r="D26" s="30">
        <v>0</v>
      </c>
      <c r="E26" s="62">
        <f>D26*250/D28</f>
        <v>0</v>
      </c>
      <c r="F26" s="17" t="s">
        <v>87</v>
      </c>
      <c r="G26" s="30">
        <v>20</v>
      </c>
      <c r="H26" s="62">
        <f>G26*250/G28</f>
        <v>4.464285714285714</v>
      </c>
      <c r="I26" s="17" t="s">
        <v>87</v>
      </c>
      <c r="J26" s="30"/>
      <c r="K26" s="36"/>
      <c r="L26" s="17" t="s">
        <v>87</v>
      </c>
      <c r="M26" s="30"/>
      <c r="N26" s="36"/>
      <c r="O26" s="17" t="s">
        <v>87</v>
      </c>
      <c r="P26" s="33"/>
      <c r="Q26" s="31">
        <f>P26*250/P28</f>
        <v>0</v>
      </c>
      <c r="R26" s="17" t="s">
        <v>87</v>
      </c>
      <c r="S26" s="30"/>
      <c r="T26" s="31">
        <f>S26*250/S28</f>
        <v>0</v>
      </c>
      <c r="U26" s="17" t="s">
        <v>87</v>
      </c>
      <c r="V26" s="30"/>
      <c r="W26" s="36"/>
      <c r="X26" s="17" t="s">
        <v>87</v>
      </c>
      <c r="Y26" s="30">
        <v>15</v>
      </c>
      <c r="Z26" s="31">
        <f>Y26*250/Y28</f>
        <v>3.3936651583710407</v>
      </c>
      <c r="AA26" s="17" t="s">
        <v>87</v>
      </c>
      <c r="AB26" s="33"/>
      <c r="AC26" s="31">
        <f>AB26*250/AB28</f>
        <v>0</v>
      </c>
      <c r="AD26" s="17" t="s">
        <v>87</v>
      </c>
      <c r="AE26" s="30"/>
      <c r="AF26" s="36"/>
      <c r="AG26" s="17" t="s">
        <v>87</v>
      </c>
      <c r="AH26" s="30"/>
      <c r="AI26" s="31">
        <f>AH26*250/AH28</f>
        <v>0</v>
      </c>
      <c r="AJ26" s="17" t="s">
        <v>87</v>
      </c>
      <c r="AK26" s="33"/>
      <c r="AL26" s="31">
        <f>AK26*250/AK28</f>
        <v>0</v>
      </c>
      <c r="AM26" s="17" t="s">
        <v>87</v>
      </c>
      <c r="AN26" s="30"/>
      <c r="AO26" s="31">
        <f>AN26*250/AN28</f>
        <v>0</v>
      </c>
      <c r="AP26" s="17" t="s">
        <v>87</v>
      </c>
      <c r="AQ26" s="30"/>
      <c r="AR26" s="31">
        <f>AQ26*250/AQ28</f>
        <v>0</v>
      </c>
      <c r="AS26" s="17" t="s">
        <v>87</v>
      </c>
      <c r="AT26" s="30"/>
      <c r="AU26" s="31">
        <f>AT26*250/AT28</f>
        <v>0</v>
      </c>
      <c r="AV26" s="17" t="s">
        <v>87</v>
      </c>
      <c r="AW26" s="30"/>
      <c r="AX26" s="31">
        <f>AW26*250/AW28</f>
        <v>0</v>
      </c>
      <c r="AY26" s="17" t="s">
        <v>87</v>
      </c>
      <c r="AZ26" s="30"/>
      <c r="BA26" s="31">
        <f>AZ26*250/AZ28</f>
        <v>0</v>
      </c>
      <c r="BB26" s="17" t="s">
        <v>87</v>
      </c>
      <c r="BC26" s="30"/>
      <c r="BD26" s="31">
        <f>BC26*250/BC28</f>
        <v>0</v>
      </c>
      <c r="BE26" s="17" t="s">
        <v>87</v>
      </c>
      <c r="BF26" s="30"/>
      <c r="BG26" s="36"/>
      <c r="BH26" s="17" t="s">
        <v>87</v>
      </c>
      <c r="BI26" s="30"/>
      <c r="BJ26" s="36"/>
      <c r="BK26" s="17" t="s">
        <v>87</v>
      </c>
      <c r="BL26" s="30"/>
      <c r="BM26" s="31">
        <f>BL26*250/BL28</f>
        <v>0</v>
      </c>
      <c r="BN26" s="17" t="s">
        <v>87</v>
      </c>
      <c r="BO26" s="30"/>
      <c r="BP26" s="31">
        <f>BO26*250/BO28</f>
        <v>0</v>
      </c>
      <c r="BQ26" s="17" t="s">
        <v>87</v>
      </c>
      <c r="BR26" s="30"/>
      <c r="BS26" s="31">
        <f>BR26*250/BR28</f>
        <v>0</v>
      </c>
      <c r="BT26" s="17" t="s">
        <v>87</v>
      </c>
      <c r="BU26" s="33"/>
      <c r="BV26" s="31">
        <f>BU26*250/BU28</f>
        <v>0</v>
      </c>
      <c r="BW26" s="17" t="s">
        <v>87</v>
      </c>
      <c r="BX26" s="33"/>
      <c r="BY26" s="31">
        <f>BX26*250/BX28</f>
        <v>0</v>
      </c>
      <c r="BZ26" s="17" t="s">
        <v>87</v>
      </c>
      <c r="CA26" s="33"/>
      <c r="CB26" s="31">
        <f>CA26*250/CA28</f>
        <v>0</v>
      </c>
      <c r="CC26" s="17" t="s">
        <v>87</v>
      </c>
      <c r="CD26" s="33"/>
      <c r="CE26" s="31">
        <f>CD26*250/CD28</f>
        <v>0</v>
      </c>
      <c r="CF26" s="17" t="s">
        <v>87</v>
      </c>
      <c r="CG26" s="30"/>
      <c r="CH26" s="31">
        <f>CG26*250/CG28</f>
        <v>0</v>
      </c>
      <c r="CI26" s="17" t="s">
        <v>87</v>
      </c>
      <c r="CJ26" s="30"/>
      <c r="CK26" s="31">
        <f>CJ26*250/CJ28</f>
        <v>0</v>
      </c>
      <c r="CL26" s="17" t="s">
        <v>87</v>
      </c>
      <c r="CM26" s="30"/>
      <c r="CN26" s="31">
        <f>CM26*250/CM28</f>
        <v>0</v>
      </c>
      <c r="CO26" s="17" t="s">
        <v>87</v>
      </c>
      <c r="CP26" s="30"/>
      <c r="CQ26" s="31">
        <f>CP26*250/CP28</f>
        <v>0</v>
      </c>
      <c r="CR26" s="17" t="s">
        <v>87</v>
      </c>
      <c r="CS26" s="30"/>
      <c r="CT26" s="36"/>
      <c r="CU26" s="17" t="s">
        <v>87</v>
      </c>
      <c r="CV26" s="30"/>
      <c r="CW26" s="36"/>
      <c r="CX26" s="17" t="s">
        <v>87</v>
      </c>
      <c r="CY26" s="33"/>
      <c r="CZ26" s="31">
        <f>CY26*250/CY28</f>
        <v>0</v>
      </c>
      <c r="DA26" s="17" t="s">
        <v>87</v>
      </c>
      <c r="DB26" s="34"/>
      <c r="DC26" s="53"/>
      <c r="DD26" s="17" t="s">
        <v>87</v>
      </c>
      <c r="DE26" s="33"/>
      <c r="DF26" s="31">
        <f>DE26*250/DE28</f>
        <v>0</v>
      </c>
      <c r="DG26" s="17" t="s">
        <v>87</v>
      </c>
      <c r="DH26" s="33"/>
      <c r="DI26" s="31">
        <f>DH26*250/DH28</f>
        <v>0</v>
      </c>
      <c r="DJ26" s="17" t="s">
        <v>87</v>
      </c>
      <c r="DK26" s="33"/>
      <c r="DL26" s="31">
        <f>DK26*250/DK28</f>
        <v>0</v>
      </c>
      <c r="DM26" s="17" t="s">
        <v>87</v>
      </c>
      <c r="DN26" s="33"/>
      <c r="DO26" s="31">
        <f>DN26*250/DN28</f>
        <v>0</v>
      </c>
      <c r="DP26" s="17" t="s">
        <v>87</v>
      </c>
      <c r="DQ26" s="33"/>
      <c r="DR26" s="31">
        <f>DQ26*250/DQ28</f>
        <v>0</v>
      </c>
    </row>
    <row r="27" spans="2:122" ht="12.75">
      <c r="B27" s="50" t="s">
        <v>88</v>
      </c>
      <c r="D27" s="46"/>
      <c r="E27" s="38"/>
      <c r="G27" s="46"/>
      <c r="H27" s="38"/>
      <c r="J27" s="46"/>
      <c r="K27" s="54"/>
      <c r="M27" s="46"/>
      <c r="N27" s="38"/>
      <c r="P27" s="33"/>
      <c r="Q27" s="19"/>
      <c r="S27" s="46"/>
      <c r="T27" s="19"/>
      <c r="V27" s="46"/>
      <c r="W27" s="38"/>
      <c r="Y27" s="46"/>
      <c r="Z27" s="38"/>
      <c r="AB27" s="45"/>
      <c r="AC27" s="19"/>
      <c r="AE27" s="46"/>
      <c r="AF27" s="38"/>
      <c r="AH27" s="46"/>
      <c r="AI27" s="19"/>
      <c r="AK27" s="45"/>
      <c r="AL27" s="19"/>
      <c r="AN27" s="46"/>
      <c r="AO27" s="19"/>
      <c r="AQ27" s="46"/>
      <c r="AR27" s="19"/>
      <c r="AT27" s="46"/>
      <c r="AU27" s="19"/>
      <c r="AW27" s="46"/>
      <c r="AX27" s="19"/>
      <c r="AZ27" s="46"/>
      <c r="BA27" s="19"/>
      <c r="BC27" s="46"/>
      <c r="BD27" s="19"/>
      <c r="BF27" s="46"/>
      <c r="BG27" s="38"/>
      <c r="BI27" s="46"/>
      <c r="BJ27" s="38"/>
      <c r="BL27" s="46"/>
      <c r="BM27" s="19"/>
      <c r="BO27" s="46"/>
      <c r="BP27" s="19"/>
      <c r="BR27" s="46"/>
      <c r="BS27" s="19"/>
      <c r="BU27" s="33"/>
      <c r="BV27" s="19"/>
      <c r="BX27" s="33"/>
      <c r="BY27" s="19"/>
      <c r="CA27" s="45"/>
      <c r="CB27" s="19"/>
      <c r="CD27" s="45"/>
      <c r="CE27" s="19"/>
      <c r="CG27" s="46"/>
      <c r="CH27" s="19"/>
      <c r="CJ27" s="46"/>
      <c r="CK27" s="19"/>
      <c r="CM27" s="46"/>
      <c r="CN27" s="19"/>
      <c r="CP27" s="46"/>
      <c r="CQ27" s="19"/>
      <c r="CS27" s="46"/>
      <c r="CT27" s="38"/>
      <c r="CV27" s="46"/>
      <c r="CW27" s="38"/>
      <c r="CY27" s="45"/>
      <c r="CZ27" s="19"/>
      <c r="DB27" s="49"/>
      <c r="DC27" s="55"/>
      <c r="DE27" s="45"/>
      <c r="DF27" s="19"/>
      <c r="DH27" s="45"/>
      <c r="DI27" s="19"/>
      <c r="DK27" s="45"/>
      <c r="DL27" s="19"/>
      <c r="DN27" s="45"/>
      <c r="DO27" s="19"/>
      <c r="DQ27" s="45"/>
      <c r="DR27" s="19"/>
    </row>
    <row r="28" spans="4:122" ht="12.75">
      <c r="D28" s="30">
        <f>SUM(D3:D27)</f>
        <v>1000</v>
      </c>
      <c r="E28" s="51">
        <f>SUM(E3:E27)</f>
        <v>250</v>
      </c>
      <c r="G28" s="30">
        <f>SUM(G3:G27)</f>
        <v>1120</v>
      </c>
      <c r="H28" s="51">
        <f>SUM(H3:H27)</f>
        <v>250.00000000000003</v>
      </c>
      <c r="J28" s="30">
        <f>SUM(J3:J27)</f>
        <v>1080</v>
      </c>
      <c r="K28" s="36">
        <f>SUM(K3:K27)</f>
        <v>250</v>
      </c>
      <c r="M28" s="30">
        <f>SUM(M3:M27)</f>
        <v>1000</v>
      </c>
      <c r="N28" s="51">
        <f>SUM(N3:N27)</f>
        <v>250</v>
      </c>
      <c r="P28" s="34">
        <f>SUM(P3:P27)</f>
        <v>102</v>
      </c>
      <c r="Q28" s="51">
        <f>SUM(Q3:Q27)</f>
        <v>250</v>
      </c>
      <c r="S28" s="30">
        <f>SUM(S3:S27)</f>
        <v>100</v>
      </c>
      <c r="T28" s="51">
        <f>SUM(T3:T27)</f>
        <v>250</v>
      </c>
      <c r="V28" s="30">
        <f>SUM(V3:V27)</f>
        <v>997</v>
      </c>
      <c r="W28" s="51">
        <f>SUM(W3:W27)</f>
        <v>250</v>
      </c>
      <c r="Y28" s="30">
        <f>SUM(Y3:Y27)</f>
        <v>1105</v>
      </c>
      <c r="Z28" s="51">
        <f>SUM(Z3:Z27)</f>
        <v>250</v>
      </c>
      <c r="AB28" s="30">
        <f>SUM(AB3:AB27)</f>
        <v>100</v>
      </c>
      <c r="AC28" s="51">
        <f>SUM(AC2:AC27)</f>
        <v>250</v>
      </c>
      <c r="AE28" s="30">
        <f>SUM(AE3:AE27)</f>
        <v>1100</v>
      </c>
      <c r="AF28" s="51">
        <f>SUM(AF3:AF27)</f>
        <v>250</v>
      </c>
      <c r="AH28" s="30">
        <f>SUM(AH3:AH27)</f>
        <v>100</v>
      </c>
      <c r="AI28" s="51">
        <f>SUM(AI3:AI27)</f>
        <v>250</v>
      </c>
      <c r="AK28" s="30">
        <f>SUM(AK3:AK27)</f>
        <v>97.55999999999999</v>
      </c>
      <c r="AL28" s="51">
        <f>SUM(AL3:AL27)</f>
        <v>250.00000000000003</v>
      </c>
      <c r="AN28" s="30">
        <f>SUM(AN3:AN27)</f>
        <v>100</v>
      </c>
      <c r="AO28" s="51">
        <f>SUM(AO3:AO27)</f>
        <v>250</v>
      </c>
      <c r="AQ28" s="30">
        <f>SUM(AQ3:AQ27)</f>
        <v>100</v>
      </c>
      <c r="AR28" s="51">
        <f>SUM(AR3:AR27)</f>
        <v>250</v>
      </c>
      <c r="AT28" s="30">
        <f>SUM(AT3:AT27)</f>
        <v>100</v>
      </c>
      <c r="AU28" s="51">
        <f>SUM(AU3:AU27)</f>
        <v>250</v>
      </c>
      <c r="AW28" s="30">
        <f>SUM(AW3:AW27)</f>
        <v>100</v>
      </c>
      <c r="AX28" s="51">
        <f>SUM(AX3:AX27)</f>
        <v>250</v>
      </c>
      <c r="AZ28" s="30">
        <f>SUM(AZ3:AZ27)</f>
        <v>100</v>
      </c>
      <c r="BA28" s="51">
        <f>SUM(BA3:BA27)</f>
        <v>250</v>
      </c>
      <c r="BC28" s="30">
        <f>SUM(BC3:BC27)</f>
        <v>96</v>
      </c>
      <c r="BD28" s="51">
        <f>SUM(BD3:BD27)</f>
        <v>250</v>
      </c>
      <c r="BF28" s="30">
        <f>SUM(BF3:BF27)</f>
        <v>1120</v>
      </c>
      <c r="BG28" s="51">
        <f>SUM(BG3:BG27)</f>
        <v>250</v>
      </c>
      <c r="BI28" s="30">
        <f>SUM(BI3:BI27)</f>
        <v>1020</v>
      </c>
      <c r="BJ28" s="51">
        <f>SUM(BJ3:BJ27)</f>
        <v>250</v>
      </c>
      <c r="BL28" s="30">
        <f>SUM(BL3:BL27)</f>
        <v>1020</v>
      </c>
      <c r="BM28" s="51">
        <f>SUM(BM3:BM27)</f>
        <v>250</v>
      </c>
      <c r="BO28" s="30">
        <f>SUM(BO3:BO27)</f>
        <v>112</v>
      </c>
      <c r="BP28" s="51">
        <f>SUM(BP3:BP27)</f>
        <v>250</v>
      </c>
      <c r="BR28" s="30">
        <f>SUM(BR3:BR27)</f>
        <v>112</v>
      </c>
      <c r="BS28" s="51">
        <f>SUM(BS3:BS27)</f>
        <v>250</v>
      </c>
      <c r="BU28" s="34">
        <f>SUM(BU3:BU27)</f>
        <v>109.99</v>
      </c>
      <c r="BV28" s="51">
        <f>SUM(BV3:BV27)</f>
        <v>250</v>
      </c>
      <c r="BX28" s="34">
        <f>SUM(BX3:BX27)</f>
        <v>109</v>
      </c>
      <c r="BY28" s="51">
        <f>SUM(BY3:BY27)</f>
        <v>250</v>
      </c>
      <c r="CA28" s="30">
        <f>SUM(CA3:CA27)</f>
        <v>100.2</v>
      </c>
      <c r="CB28" s="51">
        <f>SUM(CB3:CB27)</f>
        <v>249.99999999999997</v>
      </c>
      <c r="CD28" s="30">
        <f>SUM(CD3:CD27)</f>
        <v>100.53999999999999</v>
      </c>
      <c r="CE28" s="51">
        <f>SUM(CE3:CE27)</f>
        <v>250</v>
      </c>
      <c r="CG28" s="30">
        <f>SUM(CG3:CG27)</f>
        <v>92</v>
      </c>
      <c r="CH28" s="51">
        <f>SUM(CH3:CH27)</f>
        <v>250</v>
      </c>
      <c r="CJ28" s="30">
        <f>SUM(CJ3:CJ27)</f>
        <v>266</v>
      </c>
      <c r="CK28" s="51">
        <f>SUM(CK3:CK27)</f>
        <v>250</v>
      </c>
      <c r="CM28" s="4">
        <f>SUM(CM3:CM27)</f>
        <v>640</v>
      </c>
      <c r="CN28" s="51">
        <f>SUM(CN3:CN27)</f>
        <v>250</v>
      </c>
      <c r="CP28" s="30">
        <f>SUM(CP3:CP27)</f>
        <v>245</v>
      </c>
      <c r="CQ28" s="51">
        <f>SUM(CQ3:CQ27)</f>
        <v>250</v>
      </c>
      <c r="CS28" s="30">
        <f>SUM(CS3:CS27)</f>
        <v>1000</v>
      </c>
      <c r="CT28" s="51">
        <f>SUM(CT3:CT27)</f>
        <v>250</v>
      </c>
      <c r="CV28" s="30">
        <f>SUM(CV3:CV27)</f>
        <v>1060</v>
      </c>
      <c r="CW28" s="51">
        <f>SUM(CW3:CW27)</f>
        <v>250</v>
      </c>
      <c r="CY28" s="30">
        <f>SUM(CY3:CY27)</f>
        <v>100.5</v>
      </c>
      <c r="CZ28" s="51">
        <f>SUM(CZ3:CZ27)</f>
        <v>250</v>
      </c>
      <c r="DB28" s="30">
        <f>SUM(DB3:DB27)</f>
        <v>1000</v>
      </c>
      <c r="DC28" s="51">
        <f>SUM(DC3:DC27)</f>
        <v>250</v>
      </c>
      <c r="DE28" s="30">
        <f>SUM(DE3:DE27)</f>
        <v>100.56</v>
      </c>
      <c r="DF28" s="51">
        <f>SUM(DF3:DF27)</f>
        <v>250</v>
      </c>
      <c r="DH28" s="30">
        <f>SUM(DH3:DH27)</f>
        <v>100.00999999999999</v>
      </c>
      <c r="DI28" s="51">
        <f>SUM(DI3:DI27)</f>
        <v>250</v>
      </c>
      <c r="DK28" s="30">
        <f>SUM(DK3:DK27)</f>
        <v>100.10000000000001</v>
      </c>
      <c r="DL28" s="51">
        <f>SUM(DL3:DL27)</f>
        <v>249.99999999999997</v>
      </c>
      <c r="DN28" s="30">
        <f>SUM(DN3:DN27)</f>
        <v>100.00999999999999</v>
      </c>
      <c r="DO28" s="51">
        <f>SUM(DO3:DO27)</f>
        <v>250</v>
      </c>
      <c r="DQ28" s="30">
        <f>SUM(DQ3:DQ27)</f>
        <v>100.42000000000002</v>
      </c>
      <c r="DR28" s="51">
        <f>SUM(DR3:DR27)</f>
        <v>249.99999999999994</v>
      </c>
    </row>
    <row r="29" spans="1:122" ht="12.75">
      <c r="A29" s="3" t="e">
        <f>SUM(A6:A28)</f>
        <v>#REF!</v>
      </c>
      <c r="D29" s="46"/>
      <c r="E29" s="38"/>
      <c r="G29" s="46"/>
      <c r="H29" s="38"/>
      <c r="J29" s="46"/>
      <c r="K29" s="38"/>
      <c r="M29" s="46"/>
      <c r="N29" s="38"/>
      <c r="P29" s="45"/>
      <c r="Q29" s="19"/>
      <c r="S29" s="46"/>
      <c r="T29" s="19"/>
      <c r="V29" s="46"/>
      <c r="W29" s="38"/>
      <c r="Y29" s="46"/>
      <c r="Z29" s="38"/>
      <c r="AB29" s="45"/>
      <c r="AC29" s="19" t="s">
        <v>89</v>
      </c>
      <c r="AE29" s="46"/>
      <c r="AF29" s="38"/>
      <c r="AH29" s="46"/>
      <c r="AI29" s="19"/>
      <c r="AK29" s="45"/>
      <c r="AL29" s="19" t="s">
        <v>90</v>
      </c>
      <c r="AN29" s="46"/>
      <c r="AO29" s="19"/>
      <c r="AP29" t="s">
        <v>91</v>
      </c>
      <c r="AQ29" s="46"/>
      <c r="AR29" s="19"/>
      <c r="AT29" s="46"/>
      <c r="AU29" s="19"/>
      <c r="AW29" s="46"/>
      <c r="AX29" s="19"/>
      <c r="AZ29" s="46"/>
      <c r="BA29" s="19"/>
      <c r="BC29" s="46"/>
      <c r="BD29" s="19"/>
      <c r="BF29" s="46"/>
      <c r="BG29" s="38"/>
      <c r="BI29" s="46"/>
      <c r="BJ29" s="38"/>
      <c r="BL29" s="46"/>
      <c r="BM29" s="19"/>
      <c r="BO29" s="46"/>
      <c r="BP29" s="19"/>
      <c r="BR29" s="46"/>
      <c r="BS29" s="19"/>
      <c r="BT29" t="s">
        <v>91</v>
      </c>
      <c r="BU29" s="45"/>
      <c r="BV29" s="19"/>
      <c r="BW29" t="s">
        <v>91</v>
      </c>
      <c r="BX29" s="33"/>
      <c r="BY29" s="19"/>
      <c r="BZ29" t="s">
        <v>91</v>
      </c>
      <c r="CA29" s="45"/>
      <c r="CB29" s="19" t="s">
        <v>90</v>
      </c>
      <c r="CD29" s="45"/>
      <c r="CE29" s="19" t="s">
        <v>90</v>
      </c>
      <c r="CG29" s="46"/>
      <c r="CH29" s="19"/>
      <c r="CJ29" s="46"/>
      <c r="CK29" s="19"/>
      <c r="CM29" s="46"/>
      <c r="CN29" s="19"/>
      <c r="CP29" s="46"/>
      <c r="CQ29" s="19"/>
      <c r="CS29" s="46"/>
      <c r="CT29" s="38"/>
      <c r="CV29" s="46"/>
      <c r="CW29" s="38"/>
      <c r="CX29" t="s">
        <v>91</v>
      </c>
      <c r="CY29" s="45"/>
      <c r="CZ29" s="19" t="s">
        <v>90</v>
      </c>
      <c r="DB29" s="46"/>
      <c r="DC29" s="38"/>
      <c r="DD29" t="s">
        <v>91</v>
      </c>
      <c r="DE29" s="45"/>
      <c r="DF29" s="19" t="s">
        <v>90</v>
      </c>
      <c r="DG29" t="s">
        <v>91</v>
      </c>
      <c r="DH29" s="45"/>
      <c r="DI29" s="19" t="s">
        <v>90</v>
      </c>
      <c r="DJ29" t="s">
        <v>91</v>
      </c>
      <c r="DK29" s="45"/>
      <c r="DL29" s="19" t="s">
        <v>90</v>
      </c>
      <c r="DM29" t="s">
        <v>91</v>
      </c>
      <c r="DN29" s="45"/>
      <c r="DO29" s="19" t="s">
        <v>90</v>
      </c>
      <c r="DP29" t="s">
        <v>91</v>
      </c>
      <c r="DQ29" s="45"/>
      <c r="DR29" s="19" t="s">
        <v>90</v>
      </c>
    </row>
    <row r="30" spans="4:122" ht="12.75">
      <c r="D30" s="46"/>
      <c r="E30" s="38">
        <v>1260</v>
      </c>
      <c r="G30" s="46"/>
      <c r="H30" s="38">
        <v>1260</v>
      </c>
      <c r="J30" s="46" t="s">
        <v>92</v>
      </c>
      <c r="K30" s="38">
        <v>1260</v>
      </c>
      <c r="M30" s="46" t="s">
        <v>96</v>
      </c>
      <c r="N30" s="38">
        <v>1260</v>
      </c>
      <c r="P30" s="45" t="s">
        <v>92</v>
      </c>
      <c r="Q30" s="19">
        <v>1280</v>
      </c>
      <c r="S30" s="46" t="s">
        <v>92</v>
      </c>
      <c r="T30" s="56">
        <v>1250</v>
      </c>
      <c r="V30" s="46" t="s">
        <v>92</v>
      </c>
      <c r="W30" s="38">
        <v>1260</v>
      </c>
      <c r="Y30" s="46" t="s">
        <v>95</v>
      </c>
      <c r="Z30" s="38">
        <v>1260</v>
      </c>
      <c r="AB30" s="45" t="s">
        <v>96</v>
      </c>
      <c r="AC30" s="38">
        <v>1255</v>
      </c>
      <c r="AE30" s="46" t="s">
        <v>96</v>
      </c>
      <c r="AF30" s="38">
        <v>1260</v>
      </c>
      <c r="AH30" s="46" t="s">
        <v>92</v>
      </c>
      <c r="AI30" s="56">
        <v>1250</v>
      </c>
      <c r="AK30" s="45" t="s">
        <v>92</v>
      </c>
      <c r="AL30" s="19">
        <v>1280</v>
      </c>
      <c r="AN30" s="46" t="s">
        <v>92</v>
      </c>
      <c r="AO30" s="56">
        <v>1250</v>
      </c>
      <c r="AQ30" s="46" t="s">
        <v>92</v>
      </c>
      <c r="AR30" s="56">
        <v>1250</v>
      </c>
      <c r="AT30" s="46" t="s">
        <v>92</v>
      </c>
      <c r="AU30" s="56">
        <v>1250</v>
      </c>
      <c r="AW30" s="46" t="s">
        <v>92</v>
      </c>
      <c r="AX30" s="56">
        <v>1250</v>
      </c>
      <c r="AZ30" s="46" t="s">
        <v>92</v>
      </c>
      <c r="BA30" s="56">
        <v>1280</v>
      </c>
      <c r="BC30" s="46" t="s">
        <v>92</v>
      </c>
      <c r="BD30" s="56">
        <v>1280</v>
      </c>
      <c r="BF30" s="46" t="s">
        <v>92</v>
      </c>
      <c r="BG30" s="38">
        <v>1260</v>
      </c>
      <c r="BI30" s="46" t="s">
        <v>92</v>
      </c>
      <c r="BJ30" s="38">
        <v>1260</v>
      </c>
      <c r="BL30" s="46" t="s">
        <v>92</v>
      </c>
      <c r="BM30" s="56" t="s">
        <v>97</v>
      </c>
      <c r="BO30" s="46" t="s">
        <v>92</v>
      </c>
      <c r="BP30" s="56">
        <v>1250</v>
      </c>
      <c r="BR30" s="46" t="s">
        <v>92</v>
      </c>
      <c r="BS30" s="56">
        <v>1250</v>
      </c>
      <c r="BU30" s="45" t="s">
        <v>96</v>
      </c>
      <c r="BV30" s="19">
        <v>1280</v>
      </c>
      <c r="BX30" s="45" t="s">
        <v>96</v>
      </c>
      <c r="BY30" s="19">
        <v>1280</v>
      </c>
      <c r="CA30" s="45" t="s">
        <v>92</v>
      </c>
      <c r="CB30" s="19">
        <v>1280</v>
      </c>
      <c r="CD30" s="45" t="s">
        <v>92</v>
      </c>
      <c r="CE30" s="19">
        <v>1280</v>
      </c>
      <c r="CG30" s="46" t="s">
        <v>92</v>
      </c>
      <c r="CH30" s="56" t="s">
        <v>98</v>
      </c>
      <c r="CJ30" s="46" t="s">
        <v>92</v>
      </c>
      <c r="CK30" s="56" t="s">
        <v>99</v>
      </c>
      <c r="CM30" s="46" t="s">
        <v>92</v>
      </c>
      <c r="CN30" s="56" t="s">
        <v>99</v>
      </c>
      <c r="CP30" s="46" t="s">
        <v>92</v>
      </c>
      <c r="CQ30" s="56" t="s">
        <v>94</v>
      </c>
      <c r="CS30" s="46" t="s">
        <v>96</v>
      </c>
      <c r="CT30" s="38">
        <v>1260</v>
      </c>
      <c r="CV30" s="46" t="s">
        <v>92</v>
      </c>
      <c r="CW30" s="38">
        <v>1260</v>
      </c>
      <c r="CY30" s="45" t="s">
        <v>92</v>
      </c>
      <c r="CZ30" s="19">
        <v>1280</v>
      </c>
      <c r="DB30" s="46" t="s">
        <v>95</v>
      </c>
      <c r="DC30" s="38">
        <v>1260</v>
      </c>
      <c r="DE30" s="45" t="s">
        <v>92</v>
      </c>
      <c r="DF30" s="19">
        <v>1280</v>
      </c>
      <c r="DH30" s="45" t="s">
        <v>92</v>
      </c>
      <c r="DI30" s="19">
        <v>1280</v>
      </c>
      <c r="DK30" s="45" t="s">
        <v>92</v>
      </c>
      <c r="DL30" s="19">
        <v>1280</v>
      </c>
      <c r="DN30" s="45" t="s">
        <v>92</v>
      </c>
      <c r="DO30" s="19">
        <v>1280</v>
      </c>
      <c r="DQ30" s="45" t="s">
        <v>92</v>
      </c>
      <c r="DR30" s="19">
        <v>1280</v>
      </c>
    </row>
    <row r="31" spans="4:122" ht="12.75">
      <c r="D31" s="57"/>
      <c r="E31" s="59">
        <v>1280</v>
      </c>
      <c r="G31" s="57"/>
      <c r="H31" s="59">
        <v>1280</v>
      </c>
      <c r="J31" s="57"/>
      <c r="K31" s="59">
        <v>1280</v>
      </c>
      <c r="M31" s="57"/>
      <c r="N31" s="59">
        <v>1280</v>
      </c>
      <c r="P31" s="60"/>
      <c r="Q31" s="61">
        <v>1285</v>
      </c>
      <c r="S31" s="57"/>
      <c r="T31" s="58"/>
      <c r="V31" s="57"/>
      <c r="W31" s="59">
        <v>1280</v>
      </c>
      <c r="Y31" s="57"/>
      <c r="Z31" s="59">
        <v>1280</v>
      </c>
      <c r="AB31" s="60"/>
      <c r="AC31" s="59">
        <v>1315</v>
      </c>
      <c r="AE31" s="57"/>
      <c r="AF31" s="59">
        <v>1280</v>
      </c>
      <c r="AH31" s="57"/>
      <c r="AI31" s="58"/>
      <c r="AK31" s="60"/>
      <c r="AL31" s="61">
        <v>1285</v>
      </c>
      <c r="AN31" s="57"/>
      <c r="AO31" s="58"/>
      <c r="AQ31" s="57"/>
      <c r="AR31" s="58"/>
      <c r="AT31" s="57"/>
      <c r="AU31" s="58"/>
      <c r="AW31" s="57"/>
      <c r="AX31" s="58"/>
      <c r="AZ31" s="57"/>
      <c r="BA31" s="58"/>
      <c r="BC31" s="57"/>
      <c r="BD31" s="58"/>
      <c r="BF31" s="57"/>
      <c r="BG31" s="59">
        <v>1280</v>
      </c>
      <c r="BI31" s="57"/>
      <c r="BJ31" s="59">
        <v>1280</v>
      </c>
      <c r="BL31" s="57"/>
      <c r="BM31" s="58" t="s">
        <v>100</v>
      </c>
      <c r="BO31" s="57"/>
      <c r="BP31" s="58"/>
      <c r="BR31" s="57"/>
      <c r="BS31" s="58"/>
      <c r="BU31" s="60"/>
      <c r="BV31" s="61">
        <v>1285</v>
      </c>
      <c r="BX31" s="60"/>
      <c r="BY31" s="61">
        <v>1285</v>
      </c>
      <c r="CA31" s="60"/>
      <c r="CB31" s="61">
        <v>1285</v>
      </c>
      <c r="CD31" s="60"/>
      <c r="CE31" s="61">
        <v>1285</v>
      </c>
      <c r="CG31" s="57"/>
      <c r="CH31" s="58"/>
      <c r="CJ31" s="57"/>
      <c r="CK31" s="58" t="s">
        <v>101</v>
      </c>
      <c r="CM31" s="57"/>
      <c r="CN31" s="58" t="s">
        <v>101</v>
      </c>
      <c r="CP31" s="57"/>
      <c r="CQ31" s="58"/>
      <c r="CS31" s="57"/>
      <c r="CT31" s="59">
        <v>1280</v>
      </c>
      <c r="CV31" s="57"/>
      <c r="CW31" s="59">
        <v>1280</v>
      </c>
      <c r="CY31" s="60"/>
      <c r="CZ31" s="61">
        <v>1285</v>
      </c>
      <c r="DB31" s="57"/>
      <c r="DC31" s="59">
        <v>1280</v>
      </c>
      <c r="DE31" s="60"/>
      <c r="DF31" s="61">
        <v>1285</v>
      </c>
      <c r="DH31" s="60"/>
      <c r="DI31" s="61">
        <v>1285</v>
      </c>
      <c r="DK31" s="60"/>
      <c r="DL31" s="61">
        <v>1285</v>
      </c>
      <c r="DN31" s="60"/>
      <c r="DO31" s="61">
        <v>1285</v>
      </c>
      <c r="DQ31" s="60"/>
      <c r="DR31" s="61">
        <v>1285</v>
      </c>
    </row>
    <row r="33" ht="12.75">
      <c r="AU33" s="1"/>
    </row>
    <row r="34" ht="12.75">
      <c r="BI34" t="s">
        <v>74</v>
      </c>
    </row>
  </sheetData>
  <printOptions gridLines="1"/>
  <pageMargins left="0.7875" right="0.7875" top="0.9840277777777777" bottom="0.9840277777777777" header="0.5118055555555555" footer="0.5118055555555555"/>
  <pageSetup horizontalDpi="300" verticalDpi="300" orientation="portrait" paperSize="27"/>
  <legacyDrawing r:id="rId2"/>
</worksheet>
</file>

<file path=xl/worksheets/sheet4.xml><?xml version="1.0" encoding="utf-8"?>
<worksheet xmlns="http://schemas.openxmlformats.org/spreadsheetml/2006/main" xmlns:r="http://schemas.openxmlformats.org/officeDocument/2006/relationships">
  <dimension ref="A1:O31"/>
  <sheetViews>
    <sheetView workbookViewId="0" topLeftCell="A6">
      <selection activeCell="H31" sqref="H31"/>
    </sheetView>
  </sheetViews>
  <sheetFormatPr defaultColWidth="12.57421875" defaultRowHeight="12.75"/>
  <cols>
    <col min="1" max="1" width="18.7109375" style="0" customWidth="1"/>
    <col min="2" max="16384" width="11.7109375" style="0" customWidth="1"/>
  </cols>
  <sheetData>
    <row r="1" spans="1:15" ht="51">
      <c r="A1" s="8" t="s">
        <v>107</v>
      </c>
      <c r="B1" s="6" t="s">
        <v>108</v>
      </c>
      <c r="C1" s="9"/>
      <c r="D1" s="63" t="s">
        <v>109</v>
      </c>
      <c r="E1" s="64" t="s">
        <v>110</v>
      </c>
      <c r="F1" s="64" t="s">
        <v>111</v>
      </c>
      <c r="G1" s="64" t="s">
        <v>112</v>
      </c>
      <c r="H1" s="64" t="s">
        <v>113</v>
      </c>
      <c r="I1" s="65"/>
      <c r="J1" s="8"/>
      <c r="K1" s="65"/>
      <c r="L1" s="65"/>
      <c r="M1" s="8"/>
      <c r="N1" s="65"/>
      <c r="O1" s="65"/>
    </row>
    <row r="2" spans="1:15" ht="17.25">
      <c r="A2" s="17"/>
      <c r="B2" s="18" t="s">
        <v>114</v>
      </c>
      <c r="C2" s="20"/>
      <c r="D2" s="17"/>
      <c r="E2" s="66"/>
      <c r="F2" s="66"/>
      <c r="G2" s="17"/>
      <c r="H2" s="66"/>
      <c r="I2" s="66"/>
      <c r="J2" s="17"/>
      <c r="K2" s="66"/>
      <c r="L2" s="66"/>
      <c r="M2" s="17"/>
      <c r="N2" s="66"/>
      <c r="O2" s="66"/>
    </row>
    <row r="3" spans="1:15" ht="12.75">
      <c r="A3" s="17" t="s">
        <v>54</v>
      </c>
      <c r="B3" s="30">
        <v>540</v>
      </c>
      <c r="C3" s="31">
        <f>B3*250/B28</f>
        <v>127.35849056603773</v>
      </c>
      <c r="D3" s="17"/>
      <c r="E3" s="67"/>
      <c r="F3" s="68"/>
      <c r="G3" s="17"/>
      <c r="H3" s="67"/>
      <c r="I3" s="68"/>
      <c r="J3" s="17"/>
      <c r="K3" s="67"/>
      <c r="L3" s="68"/>
      <c r="M3" s="17"/>
      <c r="N3" s="67"/>
      <c r="O3" s="68"/>
    </row>
    <row r="4" spans="1:15" ht="12.75">
      <c r="A4" s="17" t="s">
        <v>55</v>
      </c>
      <c r="B4" s="30"/>
      <c r="C4" s="31">
        <f>B4*250/B28</f>
        <v>0</v>
      </c>
      <c r="D4" s="17"/>
      <c r="E4" s="67"/>
      <c r="F4" s="68"/>
      <c r="G4" s="17"/>
      <c r="H4" s="67"/>
      <c r="I4" s="68"/>
      <c r="J4" s="17"/>
      <c r="K4" s="67"/>
      <c r="L4" s="68"/>
      <c r="M4" s="17"/>
      <c r="N4" s="67"/>
      <c r="O4" s="68"/>
    </row>
    <row r="5" spans="1:15" ht="12.75">
      <c r="A5" s="37" t="s">
        <v>56</v>
      </c>
      <c r="B5" s="30"/>
      <c r="C5" s="31">
        <f>B5*250/B28</f>
        <v>0</v>
      </c>
      <c r="D5" s="37"/>
      <c r="E5" s="67"/>
      <c r="F5" s="68"/>
      <c r="G5" s="37"/>
      <c r="H5" s="67"/>
      <c r="I5" s="68"/>
      <c r="J5" s="37"/>
      <c r="K5" s="67"/>
      <c r="L5" s="68"/>
      <c r="M5" s="37"/>
      <c r="N5" s="67"/>
      <c r="O5" s="68"/>
    </row>
    <row r="6" spans="1:15" ht="12.75">
      <c r="A6" s="17" t="s">
        <v>57</v>
      </c>
      <c r="B6" s="30">
        <v>200</v>
      </c>
      <c r="C6" s="31">
        <f>B6*250/B28</f>
        <v>47.16981132075472</v>
      </c>
      <c r="D6" s="17"/>
      <c r="E6" s="67"/>
      <c r="F6" s="68"/>
      <c r="G6" s="17"/>
      <c r="H6" s="67"/>
      <c r="I6" s="68"/>
      <c r="J6" s="17"/>
      <c r="K6" s="67"/>
      <c r="L6" s="68"/>
      <c r="M6" s="17"/>
      <c r="N6" s="67"/>
      <c r="O6" s="68"/>
    </row>
    <row r="7" spans="1:15" ht="12.75">
      <c r="A7" s="37" t="s">
        <v>58</v>
      </c>
      <c r="B7" s="30"/>
      <c r="C7" s="31">
        <f>B7*250/B28</f>
        <v>0</v>
      </c>
      <c r="D7" s="37"/>
      <c r="E7" s="67"/>
      <c r="F7" s="68"/>
      <c r="G7" s="37"/>
      <c r="H7" s="67"/>
      <c r="I7" s="68"/>
      <c r="J7" s="37"/>
      <c r="K7" s="67"/>
      <c r="L7" s="68"/>
      <c r="M7" s="37"/>
      <c r="N7" s="67"/>
      <c r="O7" s="68"/>
    </row>
    <row r="8" spans="1:15" ht="12.75">
      <c r="A8" s="37" t="s">
        <v>60</v>
      </c>
      <c r="B8" s="30"/>
      <c r="C8" s="31">
        <f>B8*250/B28</f>
        <v>0</v>
      </c>
      <c r="D8" s="37"/>
      <c r="E8" s="67"/>
      <c r="F8" s="68"/>
      <c r="G8" s="37"/>
      <c r="H8" s="67"/>
      <c r="I8" s="68"/>
      <c r="J8" s="37"/>
      <c r="K8" s="67"/>
      <c r="L8" s="68"/>
      <c r="M8" s="37"/>
      <c r="N8" s="67"/>
      <c r="O8" s="68"/>
    </row>
    <row r="9" spans="1:15" ht="12.75">
      <c r="A9" s="17" t="s">
        <v>61</v>
      </c>
      <c r="B9" s="30">
        <v>270</v>
      </c>
      <c r="C9" s="31">
        <f>B9*250/B28</f>
        <v>63.679245283018865</v>
      </c>
      <c r="D9" s="17"/>
      <c r="E9" s="67"/>
      <c r="F9" s="68"/>
      <c r="G9" s="17"/>
      <c r="H9" s="67"/>
      <c r="I9" s="68"/>
      <c r="J9" s="17"/>
      <c r="K9" s="67"/>
      <c r="L9" s="68"/>
      <c r="M9" s="17"/>
      <c r="N9" s="67"/>
      <c r="O9" s="68"/>
    </row>
    <row r="10" spans="1:15" ht="12.75">
      <c r="A10" s="37" t="s">
        <v>62</v>
      </c>
      <c r="B10" s="30"/>
      <c r="C10" s="31">
        <f>B10*250/B28</f>
        <v>0</v>
      </c>
      <c r="D10" s="37"/>
      <c r="E10" s="67"/>
      <c r="F10" s="68"/>
      <c r="G10" s="37"/>
      <c r="H10" s="67"/>
      <c r="I10" s="68"/>
      <c r="J10" s="37"/>
      <c r="K10" s="67"/>
      <c r="L10" s="68"/>
      <c r="M10" s="37"/>
      <c r="N10" s="67"/>
      <c r="O10" s="68"/>
    </row>
    <row r="11" spans="1:15" ht="12.75">
      <c r="A11" s="37" t="s">
        <v>64</v>
      </c>
      <c r="B11" s="30"/>
      <c r="C11" s="31">
        <f>B11*250/B28</f>
        <v>0</v>
      </c>
      <c r="D11" s="37"/>
      <c r="E11" s="67"/>
      <c r="F11" s="68"/>
      <c r="G11" s="37"/>
      <c r="H11" s="67"/>
      <c r="I11" s="68"/>
      <c r="J11" s="37"/>
      <c r="K11" s="67"/>
      <c r="L11" s="68"/>
      <c r="M11" s="37"/>
      <c r="N11" s="67"/>
      <c r="O11" s="68"/>
    </row>
    <row r="12" spans="1:15" ht="12.75">
      <c r="A12" s="37" t="s">
        <v>66</v>
      </c>
      <c r="B12" s="30"/>
      <c r="C12" s="31">
        <f>B12*250/B28</f>
        <v>0</v>
      </c>
      <c r="D12" s="37"/>
      <c r="E12" s="67"/>
      <c r="F12" s="68"/>
      <c r="G12" s="37"/>
      <c r="H12" s="67"/>
      <c r="I12" s="68"/>
      <c r="J12" s="37"/>
      <c r="K12" s="67"/>
      <c r="L12" s="68"/>
      <c r="M12" s="37"/>
      <c r="N12" s="67"/>
      <c r="O12" s="68"/>
    </row>
    <row r="13" spans="1:15" ht="12.75">
      <c r="A13" s="17" t="s">
        <v>68</v>
      </c>
      <c r="B13" s="30">
        <v>50</v>
      </c>
      <c r="C13" s="31">
        <f>B13*250/B28</f>
        <v>11.79245283018868</v>
      </c>
      <c r="D13" s="17"/>
      <c r="E13" s="67"/>
      <c r="F13" s="68"/>
      <c r="G13" s="17"/>
      <c r="H13" s="67"/>
      <c r="I13" s="68"/>
      <c r="J13" s="17"/>
      <c r="K13" s="67"/>
      <c r="L13" s="68"/>
      <c r="M13" s="17"/>
      <c r="N13" s="67"/>
      <c r="O13" s="68"/>
    </row>
    <row r="14" spans="1:15" ht="12.75">
      <c r="A14" s="17" t="s">
        <v>69</v>
      </c>
      <c r="B14" s="30"/>
      <c r="C14" s="31">
        <f>B14*250/B28</f>
        <v>0</v>
      </c>
      <c r="D14" s="17"/>
      <c r="E14" s="67"/>
      <c r="F14" s="68"/>
      <c r="G14" s="17"/>
      <c r="H14" s="67"/>
      <c r="I14" s="68"/>
      <c r="J14" s="17"/>
      <c r="K14" s="67"/>
      <c r="L14" s="68"/>
      <c r="M14" s="17"/>
      <c r="N14" s="67"/>
      <c r="O14" s="68"/>
    </row>
    <row r="15" spans="2:15" ht="12.75">
      <c r="B15" s="4"/>
      <c r="C15" s="4"/>
      <c r="E15" s="4"/>
      <c r="F15" s="4"/>
      <c r="H15" s="4"/>
      <c r="I15" s="4"/>
      <c r="K15" s="4"/>
      <c r="L15" s="4"/>
      <c r="N15" s="4"/>
      <c r="O15" s="4"/>
    </row>
    <row r="16" spans="2:15" ht="12.75">
      <c r="B16" s="4"/>
      <c r="C16" s="4"/>
      <c r="E16" s="4"/>
      <c r="F16" s="4"/>
      <c r="H16" s="4"/>
      <c r="I16" s="4"/>
      <c r="K16" s="4"/>
      <c r="L16" s="4"/>
      <c r="N16" s="4"/>
      <c r="O16" s="4"/>
    </row>
    <row r="17" spans="2:15" ht="12.75">
      <c r="B17" s="4"/>
      <c r="C17" s="4"/>
      <c r="E17" s="4"/>
      <c r="F17" s="4"/>
      <c r="H17" s="4"/>
      <c r="I17" s="4"/>
      <c r="K17" s="4"/>
      <c r="L17" s="4"/>
      <c r="N17" s="4"/>
      <c r="O17" s="4"/>
    </row>
    <row r="18" spans="2:15" ht="12.75">
      <c r="B18" s="4"/>
      <c r="C18" s="4"/>
      <c r="E18" s="4"/>
      <c r="F18" s="4"/>
      <c r="H18" s="4"/>
      <c r="I18" s="4"/>
      <c r="K18" s="4"/>
      <c r="L18" s="4"/>
      <c r="N18" s="4"/>
      <c r="O18" s="4"/>
    </row>
    <row r="19" spans="1:15" ht="12.75">
      <c r="A19" s="17" t="s">
        <v>74</v>
      </c>
      <c r="B19" s="30"/>
      <c r="C19" s="31">
        <f>B19*250/B28</f>
        <v>0</v>
      </c>
      <c r="D19" s="17"/>
      <c r="E19" s="67"/>
      <c r="F19" s="68"/>
      <c r="G19" s="17"/>
      <c r="H19" s="67"/>
      <c r="I19" s="68"/>
      <c r="J19" s="17"/>
      <c r="K19" s="67"/>
      <c r="L19" s="68"/>
      <c r="M19" s="17"/>
      <c r="N19" s="67"/>
      <c r="O19" s="68"/>
    </row>
    <row r="20" spans="1:15" ht="12.75">
      <c r="A20" s="37" t="s">
        <v>76</v>
      </c>
      <c r="B20" s="4"/>
      <c r="C20" s="4"/>
      <c r="D20" s="37"/>
      <c r="E20" s="4"/>
      <c r="F20" s="4"/>
      <c r="G20" s="37"/>
      <c r="H20" s="4"/>
      <c r="I20" s="4"/>
      <c r="J20" s="37"/>
      <c r="K20" s="4"/>
      <c r="L20" s="4"/>
      <c r="M20" s="37"/>
      <c r="N20" s="4"/>
      <c r="O20" s="4"/>
    </row>
    <row r="21" spans="1:15" ht="12.75">
      <c r="A21" s="37"/>
      <c r="B21" s="4"/>
      <c r="C21" s="4"/>
      <c r="D21" s="37"/>
      <c r="E21" s="4"/>
      <c r="F21" s="4"/>
      <c r="G21" s="37"/>
      <c r="H21" s="4"/>
      <c r="I21" s="4"/>
      <c r="J21" s="37"/>
      <c r="K21" s="4"/>
      <c r="L21" s="4"/>
      <c r="M21" s="37"/>
      <c r="N21" s="4"/>
      <c r="O21" s="4"/>
    </row>
    <row r="22" spans="1:15" ht="12.75">
      <c r="A22" t="s">
        <v>115</v>
      </c>
      <c r="B22" s="46"/>
      <c r="C22" s="31">
        <f>B22*250/B28</f>
        <v>0</v>
      </c>
      <c r="D22" s="69">
        <v>0.02</v>
      </c>
      <c r="E22" s="69">
        <v>0.04</v>
      </c>
      <c r="F22" s="69">
        <v>0.04</v>
      </c>
      <c r="G22" s="69">
        <v>0.02</v>
      </c>
      <c r="H22" s="69">
        <v>0.03</v>
      </c>
      <c r="I22" s="68"/>
      <c r="K22" s="70"/>
      <c r="L22" s="68"/>
      <c r="N22" s="70"/>
      <c r="O22" s="68"/>
    </row>
    <row r="23" spans="1:15" ht="12.75">
      <c r="A23" s="37" t="s">
        <v>81</v>
      </c>
      <c r="B23" s="30"/>
      <c r="C23" s="31">
        <f>B23*250/B28</f>
        <v>0</v>
      </c>
      <c r="D23" s="37"/>
      <c r="E23" s="67"/>
      <c r="F23" s="68"/>
      <c r="G23" s="37"/>
      <c r="H23" s="67"/>
      <c r="I23" s="68"/>
      <c r="J23" s="37"/>
      <c r="K23" s="67"/>
      <c r="L23" s="68"/>
      <c r="M23" s="37"/>
      <c r="N23" s="67"/>
      <c r="O23" s="68"/>
    </row>
    <row r="24" spans="1:15" ht="12.75">
      <c r="A24" s="37" t="s">
        <v>83</v>
      </c>
      <c r="B24" s="30">
        <v>0</v>
      </c>
      <c r="C24" s="31">
        <f>B24*250/B28</f>
        <v>0</v>
      </c>
      <c r="D24" s="69">
        <v>0.04</v>
      </c>
      <c r="E24" s="69">
        <v>0.02</v>
      </c>
      <c r="F24" s="68"/>
      <c r="G24" s="37"/>
      <c r="H24" s="67"/>
      <c r="I24" s="68"/>
      <c r="J24" s="37"/>
      <c r="K24" s="67"/>
      <c r="L24" s="68"/>
      <c r="M24" s="37"/>
      <c r="N24" s="67"/>
      <c r="O24" s="68"/>
    </row>
    <row r="25" spans="1:15" ht="12.75">
      <c r="A25" s="17" t="s">
        <v>85</v>
      </c>
      <c r="B25" s="30"/>
      <c r="C25" s="31">
        <f>B25*250/B28</f>
        <v>0</v>
      </c>
      <c r="D25" s="17"/>
      <c r="E25" s="67"/>
      <c r="F25" s="68"/>
      <c r="G25" s="17"/>
      <c r="H25" s="67"/>
      <c r="I25" s="68"/>
      <c r="J25" s="17"/>
      <c r="K25" s="67"/>
      <c r="L25" s="68"/>
      <c r="M25" s="17"/>
      <c r="N25" s="67"/>
      <c r="O25" s="68"/>
    </row>
    <row r="26" spans="1:15" ht="12.75">
      <c r="A26" s="17" t="s">
        <v>87</v>
      </c>
      <c r="B26" s="30">
        <v>0</v>
      </c>
      <c r="C26" s="31">
        <f>B26*250/B28</f>
        <v>0</v>
      </c>
      <c r="D26" s="17"/>
      <c r="E26" s="67"/>
      <c r="F26" s="68"/>
      <c r="G26" s="17"/>
      <c r="H26" s="69">
        <v>0.03</v>
      </c>
      <c r="I26" s="68"/>
      <c r="J26" s="17"/>
      <c r="K26" s="67"/>
      <c r="L26" s="68"/>
      <c r="M26" s="17"/>
      <c r="N26" s="67"/>
      <c r="O26" s="68"/>
    </row>
    <row r="27" spans="2:15" ht="12.75">
      <c r="B27" s="46"/>
      <c r="C27" s="38"/>
      <c r="E27" s="70"/>
      <c r="F27" s="70"/>
      <c r="H27" s="70"/>
      <c r="I27" s="70"/>
      <c r="K27" s="70"/>
      <c r="L27" s="70"/>
      <c r="N27" s="70"/>
      <c r="O27" s="70"/>
    </row>
    <row r="28" spans="2:15" ht="12.75">
      <c r="B28" s="30">
        <f>SUM(B3:B27)</f>
        <v>1060</v>
      </c>
      <c r="C28" s="51">
        <f>SUM(C3:C27)</f>
        <v>250</v>
      </c>
      <c r="E28" s="67"/>
      <c r="F28" s="71"/>
      <c r="H28" s="67"/>
      <c r="I28" s="71"/>
      <c r="K28" s="67"/>
      <c r="L28" s="71"/>
      <c r="N28" s="67"/>
      <c r="O28" s="71"/>
    </row>
    <row r="29" spans="2:15" ht="12.75">
      <c r="B29" s="46"/>
      <c r="C29" s="38"/>
      <c r="E29" s="70"/>
      <c r="F29" s="70"/>
      <c r="H29" s="70"/>
      <c r="I29" s="70"/>
      <c r="K29" s="70"/>
      <c r="L29" s="70"/>
      <c r="N29" s="70"/>
      <c r="O29" s="70"/>
    </row>
    <row r="30" spans="2:15" ht="12.75">
      <c r="B30" s="46"/>
      <c r="C30" s="38"/>
      <c r="E30" s="70"/>
      <c r="F30" s="70"/>
      <c r="H30" s="70"/>
      <c r="I30" s="70"/>
      <c r="K30" s="70"/>
      <c r="L30" s="70"/>
      <c r="N30" s="70"/>
      <c r="O30" s="70"/>
    </row>
    <row r="31" spans="2:15" ht="12.75">
      <c r="B31" s="57"/>
      <c r="C31" s="59"/>
      <c r="E31" s="70"/>
      <c r="F31" s="70"/>
      <c r="H31" s="70"/>
      <c r="I31" s="70"/>
      <c r="K31" s="70"/>
      <c r="L31" s="70"/>
      <c r="N31" s="70"/>
      <c r="O31" s="70"/>
    </row>
  </sheetData>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5.xml><?xml version="1.0" encoding="utf-8"?>
<worksheet xmlns="http://schemas.openxmlformats.org/spreadsheetml/2006/main" xmlns:r="http://schemas.openxmlformats.org/officeDocument/2006/relationships">
  <dimension ref="A1:G31"/>
  <sheetViews>
    <sheetView workbookViewId="0" topLeftCell="A1">
      <selection activeCell="G1" sqref="G1"/>
    </sheetView>
  </sheetViews>
  <sheetFormatPr defaultColWidth="12.57421875" defaultRowHeight="12.75"/>
  <cols>
    <col min="1" max="1" width="24.7109375" style="0" customWidth="1"/>
    <col min="2" max="16384" width="11.7109375" style="0" customWidth="1"/>
  </cols>
  <sheetData>
    <row r="1" spans="1:7" ht="43.5">
      <c r="A1" s="8" t="s">
        <v>107</v>
      </c>
      <c r="B1" s="6" t="s">
        <v>108</v>
      </c>
      <c r="C1" s="63" t="s">
        <v>116</v>
      </c>
      <c r="D1" s="64" t="s">
        <v>117</v>
      </c>
      <c r="E1" s="64" t="s">
        <v>118</v>
      </c>
      <c r="F1" s="64" t="s">
        <v>119</v>
      </c>
      <c r="G1" s="64"/>
    </row>
    <row r="2" spans="1:7" ht="17.25">
      <c r="A2" s="17"/>
      <c r="B2" s="18" t="s">
        <v>114</v>
      </c>
      <c r="C2" s="72"/>
      <c r="D2" s="66"/>
      <c r="E2" s="66"/>
      <c r="F2" s="17"/>
      <c r="G2" s="66"/>
    </row>
    <row r="3" spans="1:7" ht="12.75">
      <c r="A3" s="17" t="s">
        <v>54</v>
      </c>
      <c r="B3" s="30" t="s">
        <v>120</v>
      </c>
      <c r="C3" s="72"/>
      <c r="D3" s="67"/>
      <c r="E3" s="68"/>
      <c r="F3" s="17"/>
      <c r="G3" s="67"/>
    </row>
    <row r="4" spans="1:7" ht="12.75">
      <c r="A4" s="17" t="s">
        <v>55</v>
      </c>
      <c r="B4" s="30"/>
      <c r="C4" s="72"/>
      <c r="D4" s="67"/>
      <c r="E4" s="68"/>
      <c r="F4" s="17"/>
      <c r="G4" s="67"/>
    </row>
    <row r="5" spans="1:7" ht="12.75">
      <c r="A5" s="37" t="s">
        <v>56</v>
      </c>
      <c r="B5" s="30"/>
      <c r="C5" s="73"/>
      <c r="D5" s="67"/>
      <c r="E5" s="68"/>
      <c r="F5" s="37"/>
      <c r="G5" s="67"/>
    </row>
    <row r="6" spans="1:7" ht="12.75">
      <c r="A6" s="17" t="s">
        <v>57</v>
      </c>
      <c r="B6" s="30" t="s">
        <v>121</v>
      </c>
      <c r="C6" s="72"/>
      <c r="D6" s="67"/>
      <c r="E6" s="68"/>
      <c r="F6" s="17"/>
      <c r="G6" s="67"/>
    </row>
    <row r="7" spans="1:7" ht="12.75">
      <c r="A7" s="37" t="s">
        <v>58</v>
      </c>
      <c r="B7" s="30"/>
      <c r="C7" s="73"/>
      <c r="D7" s="67"/>
      <c r="E7" s="68"/>
      <c r="F7" s="37"/>
      <c r="G7" s="67"/>
    </row>
    <row r="8" spans="1:7" ht="12.75">
      <c r="A8" s="37" t="s">
        <v>60</v>
      </c>
      <c r="B8" s="30"/>
      <c r="C8" s="73"/>
      <c r="D8" s="67"/>
      <c r="E8" s="68"/>
      <c r="F8" s="37"/>
      <c r="G8" s="67"/>
    </row>
    <row r="9" spans="1:7" ht="12.75">
      <c r="A9" s="17" t="s">
        <v>61</v>
      </c>
      <c r="B9" s="30" t="s">
        <v>122</v>
      </c>
      <c r="C9" s="72"/>
      <c r="D9" s="67"/>
      <c r="E9" s="68"/>
      <c r="F9" s="17"/>
      <c r="G9" s="67"/>
    </row>
    <row r="10" spans="1:7" ht="12.75">
      <c r="A10" s="37" t="s">
        <v>62</v>
      </c>
      <c r="B10" s="30"/>
      <c r="C10" s="73"/>
      <c r="D10" s="67"/>
      <c r="E10" s="68"/>
      <c r="F10" s="37"/>
      <c r="G10" s="67"/>
    </row>
    <row r="11" spans="1:7" ht="12.75">
      <c r="A11" s="37" t="s">
        <v>64</v>
      </c>
      <c r="B11" s="30"/>
      <c r="C11" s="73"/>
      <c r="D11" s="67"/>
      <c r="E11" s="68"/>
      <c r="F11" s="37"/>
      <c r="G11" s="67"/>
    </row>
    <row r="12" spans="1:7" ht="12.75">
      <c r="A12" s="37" t="s">
        <v>66</v>
      </c>
      <c r="B12" s="30"/>
      <c r="C12" s="73"/>
      <c r="D12" s="67"/>
      <c r="E12" s="68"/>
      <c r="F12" s="37"/>
      <c r="G12" s="67"/>
    </row>
    <row r="13" spans="1:7" ht="12.75">
      <c r="A13" s="17" t="s">
        <v>68</v>
      </c>
      <c r="B13" s="30" t="s">
        <v>123</v>
      </c>
      <c r="C13" s="72"/>
      <c r="D13" s="67"/>
      <c r="E13" s="68"/>
      <c r="F13" s="17"/>
      <c r="G13" s="67"/>
    </row>
    <row r="14" spans="1:7" ht="12.75">
      <c r="A14" s="17" t="s">
        <v>69</v>
      </c>
      <c r="B14" s="30"/>
      <c r="C14" s="72"/>
      <c r="D14" s="74" t="s">
        <v>124</v>
      </c>
      <c r="E14" s="68" t="s">
        <v>125</v>
      </c>
      <c r="F14" s="17" t="s">
        <v>126</v>
      </c>
      <c r="G14" s="67"/>
    </row>
    <row r="15" spans="2:7" ht="12.75">
      <c r="B15" s="4"/>
      <c r="C15" s="75"/>
      <c r="D15" s="4"/>
      <c r="E15" s="4"/>
      <c r="G15" s="4"/>
    </row>
    <row r="16" spans="2:7" ht="12.75">
      <c r="B16" s="4"/>
      <c r="C16" s="75"/>
      <c r="D16" s="4"/>
      <c r="E16" s="4"/>
      <c r="G16" s="4"/>
    </row>
    <row r="17" spans="2:7" ht="12.75">
      <c r="B17" s="4"/>
      <c r="C17" s="75"/>
      <c r="D17" s="4"/>
      <c r="E17" s="4"/>
      <c r="G17" s="4"/>
    </row>
    <row r="18" spans="2:7" ht="12.75">
      <c r="B18" s="4"/>
      <c r="C18" s="75"/>
      <c r="D18" s="4"/>
      <c r="E18" s="4"/>
      <c r="G18" s="4"/>
    </row>
    <row r="19" spans="1:7" ht="12.75">
      <c r="A19" s="17" t="s">
        <v>74</v>
      </c>
      <c r="B19" s="30"/>
      <c r="C19" s="72"/>
      <c r="D19" s="67"/>
      <c r="E19" s="68"/>
      <c r="F19" s="17"/>
      <c r="G19" s="67"/>
    </row>
    <row r="20" spans="1:7" ht="12.75">
      <c r="A20" s="37" t="s">
        <v>76</v>
      </c>
      <c r="B20" s="4"/>
      <c r="C20" s="73"/>
      <c r="D20" s="4"/>
      <c r="E20" s="4"/>
      <c r="F20" s="37"/>
      <c r="G20" s="4"/>
    </row>
    <row r="21" spans="1:7" ht="12.75">
      <c r="A21" s="37"/>
      <c r="B21" s="4"/>
      <c r="C21" s="73"/>
      <c r="D21" s="4"/>
      <c r="E21" s="4"/>
      <c r="F21" s="37"/>
      <c r="G21" s="4"/>
    </row>
    <row r="22" spans="1:7" ht="12.75">
      <c r="A22" t="s">
        <v>115</v>
      </c>
      <c r="B22" s="46"/>
      <c r="C22" s="75"/>
      <c r="D22" s="69"/>
      <c r="E22" s="69"/>
      <c r="F22" s="69"/>
      <c r="G22" s="69"/>
    </row>
    <row r="23" spans="1:7" ht="12.75">
      <c r="A23" s="37" t="s">
        <v>81</v>
      </c>
      <c r="B23" s="30"/>
      <c r="C23" s="73"/>
      <c r="D23" s="67"/>
      <c r="E23" s="68"/>
      <c r="F23" s="37"/>
      <c r="G23" s="67"/>
    </row>
    <row r="24" spans="1:7" ht="12.75">
      <c r="A24" s="37" t="s">
        <v>83</v>
      </c>
      <c r="B24" s="30">
        <v>0</v>
      </c>
      <c r="C24" s="74" t="s">
        <v>124</v>
      </c>
      <c r="D24" s="69"/>
      <c r="E24" s="68"/>
      <c r="F24" s="37"/>
      <c r="G24" s="67"/>
    </row>
    <row r="25" spans="1:7" ht="12.75">
      <c r="A25" s="17" t="s">
        <v>85</v>
      </c>
      <c r="B25" s="30"/>
      <c r="C25" s="72"/>
      <c r="D25" s="67"/>
      <c r="E25" s="68"/>
      <c r="F25" s="17"/>
      <c r="G25" s="67"/>
    </row>
    <row r="26" spans="1:7" ht="12.75">
      <c r="A26" s="17" t="s">
        <v>87</v>
      </c>
      <c r="B26" s="30">
        <v>0</v>
      </c>
      <c r="C26" s="74" t="s">
        <v>124</v>
      </c>
      <c r="D26" s="74" t="s">
        <v>124</v>
      </c>
      <c r="E26" s="74" t="s">
        <v>127</v>
      </c>
      <c r="F26" s="74" t="s">
        <v>128</v>
      </c>
      <c r="G26" s="69"/>
    </row>
    <row r="27" spans="2:7" ht="12.75">
      <c r="B27" s="46"/>
      <c r="C27" s="75"/>
      <c r="D27" s="70"/>
      <c r="E27" s="70"/>
      <c r="G27" s="70"/>
    </row>
    <row r="28" spans="2:7" ht="12.75">
      <c r="B28" s="30">
        <f>SUM(B3:B27)</f>
        <v>0</v>
      </c>
      <c r="C28" s="75"/>
      <c r="D28" s="67"/>
      <c r="E28" s="71"/>
      <c r="G28" s="67"/>
    </row>
    <row r="29" spans="2:7" ht="12.75">
      <c r="B29" s="46"/>
      <c r="C29" s="75"/>
      <c r="D29" s="70"/>
      <c r="E29" s="70"/>
      <c r="G29" s="70"/>
    </row>
    <row r="30" spans="2:7" ht="12.75">
      <c r="B30" s="46"/>
      <c r="C30" s="75"/>
      <c r="D30" s="70"/>
      <c r="E30" s="70"/>
      <c r="G30" s="70"/>
    </row>
    <row r="31" spans="2:7" ht="12.75">
      <c r="B31" s="57"/>
      <c r="C31" s="75"/>
      <c r="D31" s="70"/>
      <c r="E31" s="70"/>
      <c r="G31" s="70"/>
    </row>
  </sheetData>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6.xml><?xml version="1.0" encoding="utf-8"?>
<worksheet xmlns="http://schemas.openxmlformats.org/spreadsheetml/2006/main" xmlns:r="http://schemas.openxmlformats.org/officeDocument/2006/relationships">
  <dimension ref="A1:CO31"/>
  <sheetViews>
    <sheetView workbookViewId="0" topLeftCell="A1">
      <pane xSplit="4" topLeftCell="E1" activePane="topRight" state="frozen"/>
      <selection pane="topLeft" activeCell="A1" sqref="A1"/>
      <selection pane="topRight" activeCell="V27" sqref="V27"/>
    </sheetView>
  </sheetViews>
  <sheetFormatPr defaultColWidth="11.421875" defaultRowHeight="12.75"/>
  <cols>
    <col min="1" max="1" width="6.00390625" style="0" customWidth="1"/>
    <col min="2" max="2" width="16.421875" style="0" customWidth="1"/>
    <col min="3" max="3" width="0" style="0" hidden="1" customWidth="1"/>
    <col min="4" max="4" width="21.28125" style="0" customWidth="1"/>
    <col min="5" max="16" width="5.57421875" style="4" customWidth="1"/>
    <col min="17" max="17" width="27.57421875" style="0" customWidth="1"/>
    <col min="18" max="27" width="5.57421875" style="4" customWidth="1"/>
    <col min="28" max="31" width="5.57421875" style="0" customWidth="1"/>
    <col min="32" max="32" width="6.28125" style="0" customWidth="1"/>
    <col min="33" max="33" width="6.140625" style="0" customWidth="1"/>
    <col min="34" max="34" width="17.7109375" style="0" customWidth="1"/>
    <col min="35" max="37" width="5.57421875" style="0" customWidth="1"/>
    <col min="38" max="38" width="6.28125" style="0" customWidth="1"/>
    <col min="39" max="41" width="5.57421875" style="0" customWidth="1"/>
    <col min="42" max="42" width="5.421875" style="0" customWidth="1"/>
    <col min="43" max="54" width="5.57421875" style="0" customWidth="1"/>
    <col min="55" max="55" width="25.57421875" style="0" customWidth="1"/>
    <col min="56" max="58" width="5.57421875" style="0" customWidth="1"/>
    <col min="59" max="59" width="4.7109375" style="0" customWidth="1"/>
    <col min="60" max="60" width="5.28125" style="0" customWidth="1"/>
    <col min="61" max="61" width="4.7109375" style="0" customWidth="1"/>
    <col min="62" max="62" width="5.7109375" style="0" customWidth="1"/>
    <col min="63" max="63" width="4.7109375" style="0" customWidth="1"/>
    <col min="64" max="66" width="5.28125" style="0" customWidth="1"/>
    <col min="67" max="68" width="5.7109375" style="0" customWidth="1"/>
    <col min="69" max="69" width="4.00390625" style="0" customWidth="1"/>
    <col min="70" max="70" width="5.7109375" style="0" customWidth="1"/>
    <col min="71" max="72" width="6.421875" style="0" customWidth="1"/>
    <col min="73" max="73" width="7.421875" style="0" customWidth="1"/>
    <col min="74" max="74" width="5.140625" style="0" customWidth="1"/>
    <col min="75" max="75" width="23.28125" style="0" customWidth="1"/>
    <col min="76" max="76" width="6.7109375" style="0" customWidth="1"/>
    <col min="77" max="77" width="5.7109375" style="0" customWidth="1"/>
    <col min="78" max="78" width="6.421875" style="0" customWidth="1"/>
    <col min="79" max="80" width="5.7109375" style="0" customWidth="1"/>
    <col min="81" max="81" width="5.00390625" style="0" customWidth="1"/>
    <col min="82" max="82" width="67.421875" style="0" customWidth="1"/>
    <col min="83" max="83" width="24.8515625" style="0" customWidth="1"/>
    <col min="84" max="85" width="6.7109375" style="0" customWidth="1"/>
    <col min="86" max="86" width="6.28125" style="0" customWidth="1"/>
    <col min="87" max="87" width="6.421875" style="0" customWidth="1"/>
    <col min="88" max="89" width="7.421875" style="0" customWidth="1"/>
    <col min="90" max="90" width="7.8515625" style="0" customWidth="1"/>
    <col min="91" max="91" width="6.00390625" style="0" customWidth="1"/>
    <col min="92" max="92" width="6.8515625" style="0" customWidth="1"/>
    <col min="93" max="93" width="6.28125" style="0" customWidth="1"/>
    <col min="94" max="94" width="6.8515625" style="0" customWidth="1"/>
    <col min="95" max="95" width="8.28125" style="0" customWidth="1"/>
    <col min="96" max="96" width="8.140625" style="0" customWidth="1"/>
  </cols>
  <sheetData>
    <row r="1" spans="4:93" ht="65.25" customHeight="1">
      <c r="D1" s="5" t="s">
        <v>19</v>
      </c>
      <c r="E1" s="6" t="s">
        <v>102</v>
      </c>
      <c r="F1" s="9"/>
      <c r="G1" s="6" t="s">
        <v>103</v>
      </c>
      <c r="H1" s="9"/>
      <c r="I1" s="6" t="s">
        <v>104</v>
      </c>
      <c r="J1" s="9"/>
      <c r="K1" s="10" t="s">
        <v>105</v>
      </c>
      <c r="L1" s="7"/>
      <c r="M1" s="6" t="s">
        <v>25</v>
      </c>
      <c r="N1" s="7"/>
      <c r="Q1" s="5" t="s">
        <v>19</v>
      </c>
      <c r="R1" s="6" t="s">
        <v>21</v>
      </c>
      <c r="S1" s="9"/>
      <c r="V1" s="6" t="s">
        <v>22</v>
      </c>
      <c r="W1" s="9"/>
      <c r="X1" s="11" t="s">
        <v>23</v>
      </c>
      <c r="Y1" s="12"/>
      <c r="Z1" s="6" t="s">
        <v>24</v>
      </c>
      <c r="AA1" s="9"/>
      <c r="AB1" s="6" t="s">
        <v>25</v>
      </c>
      <c r="AC1" s="7"/>
      <c r="AD1" s="11" t="s">
        <v>27</v>
      </c>
      <c r="AE1" s="12"/>
      <c r="AF1" s="6" t="s">
        <v>25</v>
      </c>
      <c r="AG1" s="7"/>
      <c r="AH1" s="5" t="s">
        <v>26</v>
      </c>
      <c r="AI1" s="6" t="s">
        <v>25</v>
      </c>
      <c r="AJ1" s="7"/>
      <c r="AK1" s="6" t="s">
        <v>25</v>
      </c>
      <c r="AL1" s="7"/>
      <c r="AM1" s="6" t="s">
        <v>28</v>
      </c>
      <c r="AN1" s="7"/>
      <c r="AO1" s="6" t="s">
        <v>28</v>
      </c>
      <c r="AP1" s="7"/>
      <c r="AQ1" s="6" t="s">
        <v>29</v>
      </c>
      <c r="AR1" s="7"/>
      <c r="AS1" s="6" t="s">
        <v>30</v>
      </c>
      <c r="AT1" s="9"/>
      <c r="AU1" s="6" t="s">
        <v>31</v>
      </c>
      <c r="AV1" s="9"/>
      <c r="AW1" s="6" t="s">
        <v>18</v>
      </c>
      <c r="AX1" s="7"/>
      <c r="AY1" s="6" t="s">
        <v>32</v>
      </c>
      <c r="AZ1" s="7"/>
      <c r="BA1" s="6" t="s">
        <v>32</v>
      </c>
      <c r="BB1" s="7"/>
      <c r="BC1" s="5" t="s">
        <v>33</v>
      </c>
      <c r="BD1" s="13" t="s">
        <v>33</v>
      </c>
      <c r="BE1" s="7"/>
      <c r="BF1" s="13" t="s">
        <v>33</v>
      </c>
      <c r="BG1" s="7"/>
      <c r="BH1" s="11" t="s">
        <v>27</v>
      </c>
      <c r="BI1" s="12"/>
      <c r="BJ1" s="11" t="s">
        <v>34</v>
      </c>
      <c r="BK1" s="12"/>
      <c r="BL1" s="6" t="s">
        <v>36</v>
      </c>
      <c r="BM1" s="7"/>
      <c r="BN1" s="6" t="s">
        <v>35</v>
      </c>
      <c r="BO1" s="7"/>
      <c r="BP1" s="6" t="s">
        <v>18</v>
      </c>
      <c r="BQ1" s="7"/>
      <c r="BR1" s="6" t="s">
        <v>18</v>
      </c>
      <c r="BS1" s="7"/>
      <c r="BT1" s="6" t="s">
        <v>18</v>
      </c>
      <c r="BU1" s="7"/>
      <c r="BW1" s="5"/>
      <c r="BX1" s="6" t="s">
        <v>37</v>
      </c>
      <c r="BY1" s="9"/>
      <c r="BZ1" s="14" t="s">
        <v>38</v>
      </c>
      <c r="CA1" s="12"/>
      <c r="CB1" s="15" t="s">
        <v>39</v>
      </c>
      <c r="CC1" s="16"/>
      <c r="CD1" s="76"/>
      <c r="CE1" s="5"/>
      <c r="CF1" s="11" t="s">
        <v>40</v>
      </c>
      <c r="CG1" s="12"/>
      <c r="CH1" s="11" t="s">
        <v>41</v>
      </c>
      <c r="CI1" s="12"/>
      <c r="CJ1" s="11" t="s">
        <v>42</v>
      </c>
      <c r="CK1" s="12"/>
      <c r="CL1" s="11" t="s">
        <v>43</v>
      </c>
      <c r="CM1" s="12"/>
      <c r="CN1" s="11" t="s">
        <v>27</v>
      </c>
      <c r="CO1" s="12"/>
    </row>
    <row r="2" spans="4:93" ht="15.75" customHeight="1">
      <c r="D2" s="17"/>
      <c r="E2" s="18">
        <v>1</v>
      </c>
      <c r="F2" s="20"/>
      <c r="G2" s="18">
        <v>2</v>
      </c>
      <c r="H2" s="20"/>
      <c r="I2" s="18">
        <v>8</v>
      </c>
      <c r="J2" s="20"/>
      <c r="K2" s="21">
        <v>15.04</v>
      </c>
      <c r="L2" s="22"/>
      <c r="M2" s="18" t="s">
        <v>106</v>
      </c>
      <c r="N2" s="19"/>
      <c r="Q2" s="17"/>
      <c r="R2" s="18">
        <v>11</v>
      </c>
      <c r="S2" s="20"/>
      <c r="V2" s="18">
        <v>14</v>
      </c>
      <c r="W2" s="20"/>
      <c r="X2" s="23" t="s">
        <v>44</v>
      </c>
      <c r="Y2" s="24"/>
      <c r="Z2" s="18">
        <v>9</v>
      </c>
      <c r="AA2" s="20"/>
      <c r="AB2" s="18" t="s">
        <v>45</v>
      </c>
      <c r="AC2" s="19"/>
      <c r="AD2" s="25">
        <v>1.01</v>
      </c>
      <c r="AE2" s="22"/>
      <c r="AF2" s="18" t="s">
        <v>46</v>
      </c>
      <c r="AG2" s="19"/>
      <c r="AH2" s="26"/>
      <c r="AI2" s="18" t="s">
        <v>47</v>
      </c>
      <c r="AJ2" s="19"/>
      <c r="AK2" s="18" t="s">
        <v>48</v>
      </c>
      <c r="AL2" s="19"/>
      <c r="AM2" s="18" t="s">
        <v>37</v>
      </c>
      <c r="AN2" s="19"/>
      <c r="AO2" s="18" t="s">
        <v>37</v>
      </c>
      <c r="AP2" s="19"/>
      <c r="AQ2" s="18" t="s">
        <v>17</v>
      </c>
      <c r="AR2" s="19"/>
      <c r="AS2" s="18">
        <v>7</v>
      </c>
      <c r="AT2" s="20"/>
      <c r="AU2" s="18">
        <v>6</v>
      </c>
      <c r="AV2" s="20"/>
      <c r="AW2" s="18" t="s">
        <v>49</v>
      </c>
      <c r="AX2" s="19"/>
      <c r="AY2" s="18" t="s">
        <v>50</v>
      </c>
      <c r="AZ2" s="19"/>
      <c r="BA2" s="18" t="s">
        <v>50</v>
      </c>
      <c r="BB2" s="19"/>
      <c r="BC2" s="17"/>
      <c r="BD2" s="21">
        <v>5.01</v>
      </c>
      <c r="BE2" s="19"/>
      <c r="BF2" s="21">
        <v>5.0200000000000005</v>
      </c>
      <c r="BG2" s="19"/>
      <c r="BH2" s="25">
        <v>2.0100000000000002</v>
      </c>
      <c r="BI2" s="22"/>
      <c r="BJ2" s="77">
        <v>2.04</v>
      </c>
      <c r="BK2" s="22"/>
      <c r="BL2" s="18">
        <v>10</v>
      </c>
      <c r="BM2" s="19"/>
      <c r="BN2" s="18" t="s">
        <v>51</v>
      </c>
      <c r="BO2" s="19"/>
      <c r="BP2" s="18" t="s">
        <v>52</v>
      </c>
      <c r="BQ2" s="19"/>
      <c r="BR2" s="18" t="s">
        <v>53</v>
      </c>
      <c r="BS2" s="19"/>
      <c r="BT2" s="18" t="s">
        <v>17</v>
      </c>
      <c r="BU2" s="19"/>
      <c r="BW2" s="17"/>
      <c r="BX2" s="18">
        <v>5</v>
      </c>
      <c r="BY2" s="20"/>
      <c r="BZ2" s="25">
        <v>1.03</v>
      </c>
      <c r="CA2" s="22"/>
      <c r="CB2" s="27">
        <v>13</v>
      </c>
      <c r="CC2" s="28"/>
      <c r="CD2" s="78"/>
      <c r="CE2" s="17"/>
      <c r="CF2" s="25">
        <v>1.05</v>
      </c>
      <c r="CG2" s="22"/>
      <c r="CH2" s="25">
        <v>4.05</v>
      </c>
      <c r="CI2" s="22"/>
      <c r="CJ2" s="25">
        <v>4.03</v>
      </c>
      <c r="CK2" s="22"/>
      <c r="CL2" s="25">
        <v>4.04</v>
      </c>
      <c r="CM2" s="22"/>
      <c r="CN2" s="25">
        <v>2.0300000000000002</v>
      </c>
      <c r="CO2" s="22"/>
    </row>
    <row r="3" spans="1:93" ht="12.75">
      <c r="A3">
        <v>0.62</v>
      </c>
      <c r="B3">
        <v>50</v>
      </c>
      <c r="C3" s="3">
        <f>A3*B3</f>
        <v>31</v>
      </c>
      <c r="D3" s="17" t="s">
        <v>54</v>
      </c>
      <c r="E3" s="30">
        <v>490</v>
      </c>
      <c r="F3" s="62">
        <f>E3*250/E24</f>
        <v>109.375</v>
      </c>
      <c r="G3" s="30">
        <v>490</v>
      </c>
      <c r="H3" s="31">
        <f>G3*250/G24</f>
        <v>113.42592592592592</v>
      </c>
      <c r="I3" s="30">
        <v>600</v>
      </c>
      <c r="J3" s="31">
        <f>I3*250/I24</f>
        <v>150</v>
      </c>
      <c r="K3" s="32">
        <v>40.43</v>
      </c>
      <c r="L3" s="31">
        <f>K3*250/K24</f>
        <v>99.09313725490196</v>
      </c>
      <c r="M3" s="30">
        <v>35</v>
      </c>
      <c r="N3" s="31">
        <f>M3*250/M24</f>
        <v>87.5</v>
      </c>
      <c r="Q3" s="17" t="s">
        <v>54</v>
      </c>
      <c r="R3" s="30">
        <v>600</v>
      </c>
      <c r="S3" s="31">
        <f>R3*250/R24</f>
        <v>150.45135406218657</v>
      </c>
      <c r="V3" s="30">
        <v>540</v>
      </c>
      <c r="W3" s="31">
        <f>V3*250/V24</f>
        <v>122.17194570135747</v>
      </c>
      <c r="X3" s="33">
        <v>42.6</v>
      </c>
      <c r="Y3" s="31">
        <f>X3*250/X24</f>
        <v>106.5</v>
      </c>
      <c r="Z3" s="30">
        <v>600</v>
      </c>
      <c r="AA3" s="31">
        <f>Z3*250/Z24</f>
        <v>136.36363636363637</v>
      </c>
      <c r="AB3" s="30">
        <v>65</v>
      </c>
      <c r="AC3" s="31">
        <f>AB3*250/AB24</f>
        <v>162.5</v>
      </c>
      <c r="AD3" s="33">
        <v>16.69</v>
      </c>
      <c r="AE3" s="31">
        <f>AD3*250/AD24</f>
        <v>42.76855268552686</v>
      </c>
      <c r="AF3" s="30">
        <v>46</v>
      </c>
      <c r="AG3" s="31">
        <f>AF3*250/AF24</f>
        <v>115</v>
      </c>
      <c r="AH3" s="17" t="s">
        <v>54</v>
      </c>
      <c r="AI3" s="30">
        <v>45</v>
      </c>
      <c r="AJ3" s="31">
        <f>AI3*250/AI24</f>
        <v>112.5</v>
      </c>
      <c r="AK3" s="30">
        <v>46</v>
      </c>
      <c r="AL3" s="31">
        <f>AK3*250/AK24</f>
        <v>115</v>
      </c>
      <c r="AM3" s="30">
        <v>50</v>
      </c>
      <c r="AN3" s="31">
        <f>AM3*250/AM24</f>
        <v>125</v>
      </c>
      <c r="AO3" s="30">
        <v>27</v>
      </c>
      <c r="AP3" s="31">
        <f>AO3*250/AO24</f>
        <v>67.5</v>
      </c>
      <c r="AQ3" s="30">
        <v>36</v>
      </c>
      <c r="AR3" s="31">
        <f>AQ3*250/AQ24</f>
        <v>93.75</v>
      </c>
      <c r="AS3" s="30">
        <v>420</v>
      </c>
      <c r="AT3" s="31">
        <f>AS3*250/AS24</f>
        <v>93.75</v>
      </c>
      <c r="AU3" s="30">
        <v>430</v>
      </c>
      <c r="AV3" s="31">
        <f>AU3*250/AU24</f>
        <v>105.3921568627451</v>
      </c>
      <c r="AW3" s="30">
        <v>490</v>
      </c>
      <c r="AX3" s="31">
        <f>AW3*250/AW24</f>
        <v>120.09803921568627</v>
      </c>
      <c r="AY3" s="30">
        <v>40</v>
      </c>
      <c r="AZ3" s="31">
        <f>AY3*250/AY24</f>
        <v>89.28571428571429</v>
      </c>
      <c r="BA3" s="30">
        <v>40</v>
      </c>
      <c r="BB3" s="31">
        <f>BA3*250/BA24</f>
        <v>89.28571428571429</v>
      </c>
      <c r="BC3" s="17" t="s">
        <v>54</v>
      </c>
      <c r="BD3" s="33"/>
      <c r="BE3" s="79">
        <f>(BD3)*BE24/(BD24)</f>
        <v>0</v>
      </c>
      <c r="BF3" s="33"/>
      <c r="BG3" s="79">
        <f>(BF3)*BG24/(BF24)</f>
        <v>0</v>
      </c>
      <c r="BH3" s="33"/>
      <c r="BI3" s="31">
        <f>BH3*250/BH24</f>
        <v>0</v>
      </c>
      <c r="BJ3" s="33"/>
      <c r="BK3" s="31">
        <f>BJ3*250/BJ24</f>
        <v>0</v>
      </c>
      <c r="BL3" s="30"/>
      <c r="BM3" s="79">
        <f>(BL3)*BM24/(BL24)</f>
        <v>0</v>
      </c>
      <c r="BN3" s="30">
        <v>0</v>
      </c>
      <c r="BO3" s="31">
        <f>BN3*250/BN24</f>
        <v>0</v>
      </c>
      <c r="BP3" s="30">
        <v>0</v>
      </c>
      <c r="BQ3" s="31">
        <f>BP3*250/BP24</f>
        <v>0</v>
      </c>
      <c r="BR3" s="30">
        <v>0</v>
      </c>
      <c r="BS3" s="31">
        <f>BR3*250/BR24</f>
        <v>0</v>
      </c>
      <c r="BT3" s="30">
        <v>0</v>
      </c>
      <c r="BU3" s="31">
        <f>BT3*250/BT24</f>
        <v>0</v>
      </c>
      <c r="BW3" s="17" t="s">
        <v>54</v>
      </c>
      <c r="BX3" s="30"/>
      <c r="BY3" s="31">
        <f>BX3*250/BX24</f>
        <v>0</v>
      </c>
      <c r="BZ3" s="33"/>
      <c r="CA3" s="31">
        <f>BZ3*250/BZ24</f>
        <v>0</v>
      </c>
      <c r="CB3" s="34"/>
      <c r="CC3" s="31">
        <f>CB3*250/CB24</f>
        <v>0</v>
      </c>
      <c r="CD3" s="68"/>
      <c r="CE3" s="17" t="s">
        <v>54</v>
      </c>
      <c r="CF3" s="33"/>
      <c r="CG3" s="31">
        <f>CF3*250/CF24</f>
        <v>0</v>
      </c>
      <c r="CH3" s="33"/>
      <c r="CI3" s="31">
        <f>CH3*250/CH24</f>
        <v>0</v>
      </c>
      <c r="CJ3" s="33"/>
      <c r="CK3" s="31">
        <f>CJ3*250/CJ24</f>
        <v>0</v>
      </c>
      <c r="CL3" s="33"/>
      <c r="CM3" s="31">
        <f>CL3*250/CL24</f>
        <v>0</v>
      </c>
      <c r="CN3" s="33"/>
      <c r="CO3" s="31">
        <f>CN3*250/CN24</f>
        <v>0</v>
      </c>
    </row>
    <row r="4" spans="1:93" ht="12.75">
      <c r="A4">
        <v>3.43</v>
      </c>
      <c r="B4">
        <v>1</v>
      </c>
      <c r="C4" s="3">
        <f>A4*B4</f>
        <v>3.43</v>
      </c>
      <c r="D4" s="17" t="s">
        <v>55</v>
      </c>
      <c r="E4" s="30"/>
      <c r="F4" s="62"/>
      <c r="G4" s="30"/>
      <c r="H4" s="36"/>
      <c r="I4" s="30"/>
      <c r="J4" s="31">
        <f>I4*250/I24</f>
        <v>0</v>
      </c>
      <c r="K4" s="33"/>
      <c r="L4" s="31">
        <f>K4*250/K24</f>
        <v>0</v>
      </c>
      <c r="M4" s="30"/>
      <c r="N4" s="31">
        <f>M4*250/M24</f>
        <v>0</v>
      </c>
      <c r="Q4" s="17" t="s">
        <v>55</v>
      </c>
      <c r="R4" s="30"/>
      <c r="S4" s="31">
        <f>R4*250/R24</f>
        <v>0</v>
      </c>
      <c r="V4" s="30"/>
      <c r="W4" s="31">
        <f>V4*250/V24</f>
        <v>0</v>
      </c>
      <c r="X4" s="33">
        <v>3</v>
      </c>
      <c r="Y4" s="31">
        <f>X4*250/X24</f>
        <v>7.5</v>
      </c>
      <c r="Z4" s="30"/>
      <c r="AA4" s="31">
        <f>Z4*250/Z24</f>
        <v>0</v>
      </c>
      <c r="AB4" s="30"/>
      <c r="AC4" s="31">
        <f>AB4*250/AB24</f>
        <v>0</v>
      </c>
      <c r="AD4" s="33"/>
      <c r="AE4" s="31">
        <f>AD4*250/AD24</f>
        <v>0</v>
      </c>
      <c r="AF4" s="30"/>
      <c r="AG4" s="31">
        <f>AF4*250/AF24</f>
        <v>0</v>
      </c>
      <c r="AH4" s="17" t="s">
        <v>55</v>
      </c>
      <c r="AI4" s="30"/>
      <c r="AJ4" s="31">
        <f>AI4*250/AI24</f>
        <v>0</v>
      </c>
      <c r="AK4" s="30"/>
      <c r="AL4" s="31">
        <f>AK4*250/AK24</f>
        <v>0</v>
      </c>
      <c r="AM4" s="30"/>
      <c r="AN4" s="31">
        <f>AM4*250/AM24</f>
        <v>0</v>
      </c>
      <c r="AO4" s="30"/>
      <c r="AP4" s="31">
        <f>AO4*250/AO24</f>
        <v>0</v>
      </c>
      <c r="AQ4" s="30"/>
      <c r="AR4" s="31">
        <f>AQ4*250/AQ24</f>
        <v>0</v>
      </c>
      <c r="AS4" s="30"/>
      <c r="AT4" s="31">
        <f>AS4*250/AS24</f>
        <v>0</v>
      </c>
      <c r="AU4" s="30"/>
      <c r="AV4" s="31">
        <f>AU4*250/AU24</f>
        <v>0</v>
      </c>
      <c r="AW4" s="30"/>
      <c r="AX4" s="31">
        <f>AW4*250/AW24</f>
        <v>0</v>
      </c>
      <c r="AY4" s="30"/>
      <c r="AZ4" s="31">
        <f>AY4*250/AY24</f>
        <v>0</v>
      </c>
      <c r="BA4" s="30"/>
      <c r="BB4" s="31">
        <f>BA4*250/BA24</f>
        <v>0</v>
      </c>
      <c r="BC4" s="17" t="s">
        <v>55</v>
      </c>
      <c r="BD4" s="33"/>
      <c r="BE4" s="79">
        <f>(BD4)*BE24/(BD24)</f>
        <v>0</v>
      </c>
      <c r="BF4" s="33"/>
      <c r="BG4" s="79">
        <f>(BF4)*BG24/(BF24)</f>
        <v>0</v>
      </c>
      <c r="BH4" s="33"/>
      <c r="BI4" s="31">
        <f>BH4*250/BH24</f>
        <v>0</v>
      </c>
      <c r="BJ4" s="33"/>
      <c r="BK4" s="31">
        <f>BJ4*250/BJ24</f>
        <v>0</v>
      </c>
      <c r="BL4" s="30"/>
      <c r="BM4" s="79">
        <f>(BL4)*BM24/(BL24)</f>
        <v>0</v>
      </c>
      <c r="BN4" s="30">
        <v>0</v>
      </c>
      <c r="BO4" s="31">
        <f>BN4*250/BN24</f>
        <v>0</v>
      </c>
      <c r="BP4" s="30">
        <v>0</v>
      </c>
      <c r="BQ4" s="31">
        <f>BP4*250/BP24</f>
        <v>0</v>
      </c>
      <c r="BR4" s="30">
        <v>0</v>
      </c>
      <c r="BS4" s="31">
        <f>BR4*250/BR24</f>
        <v>0</v>
      </c>
      <c r="BT4" s="30">
        <v>0</v>
      </c>
      <c r="BU4" s="31">
        <f>BT4*250/BT24</f>
        <v>0</v>
      </c>
      <c r="BW4" s="5" t="s">
        <v>55</v>
      </c>
      <c r="BX4" s="30">
        <v>420</v>
      </c>
      <c r="BY4" s="31">
        <f>BX4*250/BX24</f>
        <v>99.05660377358491</v>
      </c>
      <c r="BZ4" s="33">
        <v>45.2</v>
      </c>
      <c r="CA4" s="31">
        <f>BZ4*250/BZ24</f>
        <v>112.43781094527363</v>
      </c>
      <c r="CB4" s="34">
        <v>520</v>
      </c>
      <c r="CC4" s="31">
        <f>CB4*250/CB24</f>
        <v>130</v>
      </c>
      <c r="CD4" s="68"/>
      <c r="CE4" s="8" t="s">
        <v>55</v>
      </c>
      <c r="CF4" s="33"/>
      <c r="CG4" s="31">
        <f>CF4*250/CF24</f>
        <v>0</v>
      </c>
      <c r="CH4" s="33"/>
      <c r="CI4" s="31">
        <f>CH4*250/CH24</f>
        <v>0</v>
      </c>
      <c r="CJ4" s="33"/>
      <c r="CK4" s="31">
        <f>CJ4*250/CJ24</f>
        <v>0</v>
      </c>
      <c r="CL4" s="33"/>
      <c r="CM4" s="31">
        <f>CL4*250/CL24</f>
        <v>0</v>
      </c>
      <c r="CN4" s="33"/>
      <c r="CO4" s="31">
        <f>CN4*250/CN24</f>
        <v>0</v>
      </c>
    </row>
    <row r="5" spans="1:93" ht="12.75">
      <c r="A5">
        <v>3.09</v>
      </c>
      <c r="B5">
        <v>1</v>
      </c>
      <c r="C5" s="3">
        <f>A5*B5</f>
        <v>3.09</v>
      </c>
      <c r="D5" s="37" t="s">
        <v>56</v>
      </c>
      <c r="E5" s="30"/>
      <c r="F5" s="62"/>
      <c r="G5" s="30"/>
      <c r="H5" s="36"/>
      <c r="I5" s="30"/>
      <c r="J5" s="38"/>
      <c r="K5" s="33"/>
      <c r="L5" s="31">
        <f>K5*250/K24</f>
        <v>0</v>
      </c>
      <c r="M5" s="30"/>
      <c r="N5" s="31">
        <f>M5*250/M24</f>
        <v>0</v>
      </c>
      <c r="Q5" s="37" t="s">
        <v>56</v>
      </c>
      <c r="R5" s="30"/>
      <c r="S5" s="31">
        <f>R5*250/R24</f>
        <v>0</v>
      </c>
      <c r="V5" s="30"/>
      <c r="W5" s="31">
        <f>V5*250/V24</f>
        <v>0</v>
      </c>
      <c r="X5" s="33"/>
      <c r="Y5" s="31">
        <f>X5*250/X24</f>
        <v>0</v>
      </c>
      <c r="Z5" s="30"/>
      <c r="AA5" s="38"/>
      <c r="AB5" s="30"/>
      <c r="AC5" s="31">
        <f>AB5*250/AB24</f>
        <v>0</v>
      </c>
      <c r="AD5" s="33"/>
      <c r="AE5" s="31">
        <f>AD5*250/AD24</f>
        <v>0</v>
      </c>
      <c r="AF5" s="30"/>
      <c r="AG5" s="31">
        <f>AF5*250/AF24</f>
        <v>0</v>
      </c>
      <c r="AH5" s="17" t="s">
        <v>56</v>
      </c>
      <c r="AI5" s="30"/>
      <c r="AJ5" s="31">
        <f>AI5*250/AI24</f>
        <v>0</v>
      </c>
      <c r="AK5" s="30"/>
      <c r="AL5" s="31">
        <f>AK5*250/AK24</f>
        <v>0</v>
      </c>
      <c r="AM5" s="30"/>
      <c r="AN5" s="31">
        <f>AM5*250/AM24</f>
        <v>0</v>
      </c>
      <c r="AO5" s="30"/>
      <c r="AP5" s="31">
        <f>AO5*250/AO24</f>
        <v>0</v>
      </c>
      <c r="AQ5" s="30"/>
      <c r="AR5" s="31">
        <f>AQ5*250/AQ24</f>
        <v>0</v>
      </c>
      <c r="AS5" s="30"/>
      <c r="AT5" s="38"/>
      <c r="AU5" s="30"/>
      <c r="AV5" s="38"/>
      <c r="AW5" s="30"/>
      <c r="AX5" s="31">
        <f>AW5*250/AW24</f>
        <v>0</v>
      </c>
      <c r="AY5" s="30"/>
      <c r="AZ5" s="31">
        <f>AY5*250/AY24</f>
        <v>0</v>
      </c>
      <c r="BA5" s="30"/>
      <c r="BB5" s="31">
        <f>BA5*250/BA24</f>
        <v>0</v>
      </c>
      <c r="BC5" s="5" t="s">
        <v>56</v>
      </c>
      <c r="BD5" s="33">
        <v>72.19</v>
      </c>
      <c r="BE5" s="79">
        <f>(BD5)*BE24/(BD24)</f>
        <v>65.63323938539868</v>
      </c>
      <c r="BF5" s="33">
        <v>78.5</v>
      </c>
      <c r="BG5" s="79">
        <f>(BF5)*BG24/(BF24)</f>
        <v>72.01834862385321</v>
      </c>
      <c r="BH5" s="33">
        <v>12.51</v>
      </c>
      <c r="BI5" s="31">
        <f>BH5*250/BH24</f>
        <v>31.2125748502994</v>
      </c>
      <c r="BJ5" s="33">
        <v>16.15</v>
      </c>
      <c r="BK5" s="31">
        <f>BJ5*250/BJ24</f>
        <v>40.158146011537696</v>
      </c>
      <c r="BL5" s="30">
        <v>460</v>
      </c>
      <c r="BM5" s="79">
        <f>(BL5)*BM24/(BL24)</f>
        <v>46</v>
      </c>
      <c r="BN5" s="30">
        <v>45</v>
      </c>
      <c r="BO5" s="31">
        <f>BN5*250/BN24</f>
        <v>122.28260869565217</v>
      </c>
      <c r="BP5" s="30">
        <v>138</v>
      </c>
      <c r="BQ5" s="31">
        <f>BP5*250/BP24</f>
        <v>129.69924812030075</v>
      </c>
      <c r="BR5" s="30">
        <v>300</v>
      </c>
      <c r="BS5" s="31">
        <f>BR5*250/BR24</f>
        <v>117.1875</v>
      </c>
      <c r="BT5" s="30">
        <v>50</v>
      </c>
      <c r="BU5" s="31">
        <f>BT5*250/BT24</f>
        <v>51.02040816326531</v>
      </c>
      <c r="BW5" s="17" t="s">
        <v>56</v>
      </c>
      <c r="BX5" s="30"/>
      <c r="BY5" s="38"/>
      <c r="BZ5" s="33"/>
      <c r="CA5" s="31">
        <f>BZ5*250/BZ24</f>
        <v>0</v>
      </c>
      <c r="CB5" s="34"/>
      <c r="CC5" s="31">
        <f>CB5*250/CB24</f>
        <v>0</v>
      </c>
      <c r="CD5" s="68"/>
      <c r="CE5" s="17" t="s">
        <v>56</v>
      </c>
      <c r="CF5" s="33"/>
      <c r="CG5" s="31">
        <f>CF5*250/CF24</f>
        <v>0</v>
      </c>
      <c r="CH5" s="33"/>
      <c r="CI5" s="31">
        <f>CH5*250/CH24</f>
        <v>0</v>
      </c>
      <c r="CJ5" s="33"/>
      <c r="CK5" s="31">
        <f>CJ5*250/CJ24</f>
        <v>0</v>
      </c>
      <c r="CL5" s="33"/>
      <c r="CM5" s="31">
        <f>CL5*250/CL24</f>
        <v>0</v>
      </c>
      <c r="CN5" s="33"/>
      <c r="CO5" s="31">
        <f>CN5*250/CN24</f>
        <v>0</v>
      </c>
    </row>
    <row r="6" spans="1:93" ht="12.75">
      <c r="A6">
        <v>0.56</v>
      </c>
      <c r="B6">
        <v>25</v>
      </c>
      <c r="C6" s="3">
        <f>A6*B6</f>
        <v>14.000000000000002</v>
      </c>
      <c r="D6" s="17" t="s">
        <v>57</v>
      </c>
      <c r="E6" s="30">
        <v>180</v>
      </c>
      <c r="F6" s="62">
        <f>E6*250/E24</f>
        <v>40.17857142857143</v>
      </c>
      <c r="G6" s="30">
        <v>180</v>
      </c>
      <c r="H6" s="31">
        <f>G6*250/G24</f>
        <v>41.666666666666664</v>
      </c>
      <c r="I6" s="30">
        <v>220</v>
      </c>
      <c r="J6" s="31">
        <f>I6*250/I24</f>
        <v>55</v>
      </c>
      <c r="K6" s="32">
        <v>15.1</v>
      </c>
      <c r="L6" s="31">
        <f>K6*250/K24</f>
        <v>37.009803921568626</v>
      </c>
      <c r="M6" s="30">
        <v>15</v>
      </c>
      <c r="N6" s="31">
        <f>M6*250/M24</f>
        <v>37.5</v>
      </c>
      <c r="Q6" s="17" t="s">
        <v>57</v>
      </c>
      <c r="R6" s="30">
        <v>190</v>
      </c>
      <c r="S6" s="31">
        <f>R6*250/R24</f>
        <v>47.64292878635908</v>
      </c>
      <c r="V6" s="30">
        <v>200</v>
      </c>
      <c r="W6" s="31">
        <f>V6*250/V24</f>
        <v>45.248868778280546</v>
      </c>
      <c r="X6" s="33">
        <v>14.6</v>
      </c>
      <c r="Y6" s="31">
        <f>X6*250/X24</f>
        <v>36.5</v>
      </c>
      <c r="Z6" s="30">
        <v>100</v>
      </c>
      <c r="AA6" s="31">
        <f>Z6*250/Z24</f>
        <v>22.727272727272727</v>
      </c>
      <c r="AB6" s="30">
        <v>18</v>
      </c>
      <c r="AC6" s="31">
        <f>AB6*250/AB24</f>
        <v>45</v>
      </c>
      <c r="AD6" s="33">
        <v>20.66</v>
      </c>
      <c r="AE6" s="31">
        <f>AD6*250/AD24</f>
        <v>52.94177941779419</v>
      </c>
      <c r="AF6" s="30">
        <v>10</v>
      </c>
      <c r="AG6" s="31">
        <f>AF6*250/AF24</f>
        <v>25</v>
      </c>
      <c r="AH6" s="17" t="s">
        <v>57</v>
      </c>
      <c r="AI6" s="30">
        <v>17</v>
      </c>
      <c r="AJ6" s="31">
        <f>AI6*250/AI24</f>
        <v>42.5</v>
      </c>
      <c r="AK6" s="30">
        <v>20</v>
      </c>
      <c r="AL6" s="31">
        <f>AK6*250/AK24</f>
        <v>50</v>
      </c>
      <c r="AM6" s="30">
        <v>17</v>
      </c>
      <c r="AN6" s="31">
        <f>AM6*250/AM24</f>
        <v>42.5</v>
      </c>
      <c r="AO6" s="30">
        <v>23</v>
      </c>
      <c r="AP6" s="31">
        <f>AO6*250/AO24</f>
        <v>57.5</v>
      </c>
      <c r="AQ6" s="30">
        <v>18</v>
      </c>
      <c r="AR6" s="31">
        <f>AQ6*250/AQ24</f>
        <v>46.875</v>
      </c>
      <c r="AS6" s="30">
        <v>160</v>
      </c>
      <c r="AT6" s="31">
        <f>AS6*250/AS24</f>
        <v>35.714285714285715</v>
      </c>
      <c r="AU6" s="30">
        <v>200</v>
      </c>
      <c r="AV6" s="31">
        <f>AU6*250/AU24</f>
        <v>49.01960784313726</v>
      </c>
      <c r="AW6" s="30">
        <v>90</v>
      </c>
      <c r="AX6" s="31">
        <f>AW6*250/AW24</f>
        <v>22.058823529411764</v>
      </c>
      <c r="AY6" s="30">
        <v>0</v>
      </c>
      <c r="AZ6" s="31">
        <f>AY6*250/AY24</f>
        <v>0</v>
      </c>
      <c r="BA6" s="30">
        <v>10</v>
      </c>
      <c r="BB6" s="31">
        <f>BA6*250/BA24</f>
        <v>22.321428571428573</v>
      </c>
      <c r="BC6" s="17" t="s">
        <v>57</v>
      </c>
      <c r="BD6" s="32">
        <v>2.6</v>
      </c>
      <c r="BE6" s="79">
        <f>(BD6)*BE24/(BD24)</f>
        <v>2.3638512592053824</v>
      </c>
      <c r="BF6" s="32">
        <v>2.89</v>
      </c>
      <c r="BG6" s="79">
        <f>(BF6)*BG24/(BF24)</f>
        <v>2.6513761467889907</v>
      </c>
      <c r="BH6" s="33">
        <v>21.99</v>
      </c>
      <c r="BI6" s="31">
        <f>BH6*250/BH24</f>
        <v>54.865269461077844</v>
      </c>
      <c r="BJ6" s="33">
        <v>21.79</v>
      </c>
      <c r="BK6" s="31">
        <f>BJ6*250/BJ24</f>
        <v>54.18241495922022</v>
      </c>
      <c r="BL6" s="30"/>
      <c r="BM6" s="79">
        <f>(BL6)*BM24/(BL24)</f>
        <v>0</v>
      </c>
      <c r="BN6" s="30">
        <v>5</v>
      </c>
      <c r="BO6" s="31">
        <f>BN6*250/BN24</f>
        <v>13.58695652173913</v>
      </c>
      <c r="BP6" s="30">
        <v>0</v>
      </c>
      <c r="BQ6" s="31">
        <f>BP6*250/BP24</f>
        <v>0</v>
      </c>
      <c r="BR6" s="30">
        <v>0</v>
      </c>
      <c r="BS6" s="31">
        <f>BR6*250/BR24</f>
        <v>0</v>
      </c>
      <c r="BT6" s="30">
        <v>0</v>
      </c>
      <c r="BU6" s="31">
        <f>BT6*250/BT24</f>
        <v>0</v>
      </c>
      <c r="BW6" s="17" t="s">
        <v>57</v>
      </c>
      <c r="BX6" s="30">
        <v>190</v>
      </c>
      <c r="BY6" s="31">
        <f>BX6*250/BX24</f>
        <v>44.81132075471698</v>
      </c>
      <c r="BZ6" s="33">
        <v>16.84</v>
      </c>
      <c r="CA6" s="31">
        <f>BZ6*250/BZ24</f>
        <v>41.89054726368159</v>
      </c>
      <c r="CB6" s="34">
        <v>140</v>
      </c>
      <c r="CC6" s="31">
        <f>CB6*250/CB24</f>
        <v>35</v>
      </c>
      <c r="CD6" s="68"/>
      <c r="CE6" s="5" t="s">
        <v>57</v>
      </c>
      <c r="CF6" s="33">
        <v>26.9</v>
      </c>
      <c r="CG6" s="31">
        <f>CF6*250/CF24</f>
        <v>66.87549721559267</v>
      </c>
      <c r="CH6" s="33">
        <v>28.91</v>
      </c>
      <c r="CI6" s="31">
        <f>CH6*250/CH24</f>
        <v>72.26777322267773</v>
      </c>
      <c r="CJ6" s="33">
        <v>27.87</v>
      </c>
      <c r="CK6" s="31">
        <f>CJ6*250/CJ24</f>
        <v>69.6053946053946</v>
      </c>
      <c r="CL6" s="33">
        <v>30.44</v>
      </c>
      <c r="CM6" s="31">
        <f>CL6*250/CL24</f>
        <v>76.09239076092392</v>
      </c>
      <c r="CN6" s="33">
        <v>29.09</v>
      </c>
      <c r="CO6" s="31">
        <f>CN6*250/CN24</f>
        <v>72.42083250348534</v>
      </c>
    </row>
    <row r="7" spans="1:93" ht="12.75">
      <c r="A7">
        <v>3.84</v>
      </c>
      <c r="B7">
        <v>1</v>
      </c>
      <c r="C7" s="3">
        <f>A7*B7</f>
        <v>3.84</v>
      </c>
      <c r="D7" s="37" t="s">
        <v>58</v>
      </c>
      <c r="E7" s="30"/>
      <c r="F7" s="62"/>
      <c r="G7" s="30"/>
      <c r="H7" s="36"/>
      <c r="I7" s="30"/>
      <c r="J7" s="31">
        <f>I7*250/I24</f>
        <v>0</v>
      </c>
      <c r="K7" s="33"/>
      <c r="L7" s="31">
        <f>K7*250/K24</f>
        <v>0</v>
      </c>
      <c r="M7" s="30"/>
      <c r="N7" s="31">
        <f>M7*250/M24</f>
        <v>0</v>
      </c>
      <c r="Q7" s="37" t="s">
        <v>58</v>
      </c>
      <c r="R7" s="30"/>
      <c r="S7" s="31">
        <f>R7*250/R24</f>
        <v>0</v>
      </c>
      <c r="V7" s="30"/>
      <c r="W7" s="31">
        <f>V7*250/V24</f>
        <v>0</v>
      </c>
      <c r="X7" s="33">
        <v>10</v>
      </c>
      <c r="Y7" s="31">
        <f>X7*250/X24</f>
        <v>25</v>
      </c>
      <c r="Z7" s="30"/>
      <c r="AA7" s="31">
        <f>Z7*250/Z24</f>
        <v>0</v>
      </c>
      <c r="AB7" s="30"/>
      <c r="AC7" s="31">
        <f>AB7*250/AB24</f>
        <v>0</v>
      </c>
      <c r="AD7" s="33"/>
      <c r="AE7" s="31">
        <f>AD7*250/AD24</f>
        <v>0</v>
      </c>
      <c r="AF7" s="30"/>
      <c r="AG7" s="31">
        <f>AF7*250/AF24</f>
        <v>0</v>
      </c>
      <c r="AH7" s="17" t="s">
        <v>58</v>
      </c>
      <c r="AI7" s="30"/>
      <c r="AJ7" s="31">
        <f>AI7*250/AI24</f>
        <v>0</v>
      </c>
      <c r="AK7" s="30"/>
      <c r="AL7" s="31">
        <f>AK7*250/AK24</f>
        <v>0</v>
      </c>
      <c r="AM7" s="30"/>
      <c r="AN7" s="31">
        <f>AM7*250/AM24</f>
        <v>0</v>
      </c>
      <c r="AO7" s="30"/>
      <c r="AP7" s="31">
        <f>AO7*250/AO24</f>
        <v>0</v>
      </c>
      <c r="AQ7" s="30"/>
      <c r="AR7" s="31">
        <f>AQ7*250/AQ24</f>
        <v>0</v>
      </c>
      <c r="AS7" s="30"/>
      <c r="AT7" s="31">
        <f>AS7*250/AS24</f>
        <v>0</v>
      </c>
      <c r="AU7" s="30"/>
      <c r="AV7" s="31">
        <f>AU7*250/AU24</f>
        <v>0</v>
      </c>
      <c r="AW7" s="30"/>
      <c r="AX7" s="31">
        <f>AW7*250/AW24</f>
        <v>0</v>
      </c>
      <c r="AY7" s="30"/>
      <c r="AZ7" s="31">
        <f>AY7*250/AY24</f>
        <v>0</v>
      </c>
      <c r="BA7" s="30"/>
      <c r="BB7" s="31">
        <f>BA7*250/BA24</f>
        <v>0</v>
      </c>
      <c r="BC7" s="17" t="s">
        <v>58</v>
      </c>
      <c r="BD7" s="33"/>
      <c r="BE7" s="79">
        <f>(BD7)*BE24/(BD24)</f>
        <v>0</v>
      </c>
      <c r="BF7" s="33"/>
      <c r="BG7" s="79">
        <f>(BF7)*BG24/(BF24)</f>
        <v>0</v>
      </c>
      <c r="BH7" s="33"/>
      <c r="BI7" s="31">
        <f>BH7*250/BH24</f>
        <v>0</v>
      </c>
      <c r="BJ7" s="33"/>
      <c r="BK7" s="31">
        <f>BJ7*250/BJ24</f>
        <v>0</v>
      </c>
      <c r="BL7" s="30"/>
      <c r="BM7" s="79">
        <f>(BL7)*BM24/(BL24)</f>
        <v>0</v>
      </c>
      <c r="BN7" s="30">
        <v>0</v>
      </c>
      <c r="BO7" s="31">
        <f>BN7*250/BN24</f>
        <v>0</v>
      </c>
      <c r="BP7" s="30">
        <v>64</v>
      </c>
      <c r="BQ7" s="31">
        <f>BP7*250/BP24</f>
        <v>60.150375939849624</v>
      </c>
      <c r="BR7" s="30">
        <v>150</v>
      </c>
      <c r="BS7" s="31">
        <f>BR7*250/BR24</f>
        <v>58.59375</v>
      </c>
      <c r="BT7" s="30">
        <v>0</v>
      </c>
      <c r="BU7" s="31">
        <f>BT7*250/BT24</f>
        <v>0</v>
      </c>
      <c r="BW7" s="17" t="s">
        <v>58</v>
      </c>
      <c r="BX7" s="30"/>
      <c r="BY7" s="31">
        <f>BX7*250/BX24</f>
        <v>0</v>
      </c>
      <c r="BZ7" s="33">
        <v>5.9</v>
      </c>
      <c r="CA7" s="31">
        <f>BZ7*250/BZ24</f>
        <v>14.676616915422885</v>
      </c>
      <c r="CB7" s="34"/>
      <c r="CC7" s="31">
        <f>CB7*250/CB24</f>
        <v>0</v>
      </c>
      <c r="CD7" s="68"/>
      <c r="CE7" s="17" t="s">
        <v>58</v>
      </c>
      <c r="CF7" s="33"/>
      <c r="CG7" s="31">
        <f>CF7*250/CF24</f>
        <v>0</v>
      </c>
      <c r="CH7" s="33"/>
      <c r="CI7" s="31">
        <f>CH7*250/CH24</f>
        <v>0</v>
      </c>
      <c r="CJ7" s="33"/>
      <c r="CK7" s="31">
        <f>CJ7*250/CJ24</f>
        <v>0</v>
      </c>
      <c r="CL7" s="33"/>
      <c r="CM7" s="31">
        <f>CL7*250/CL24</f>
        <v>0</v>
      </c>
      <c r="CN7" s="33"/>
      <c r="CO7" s="31">
        <f>CN7*250/CN24</f>
        <v>0</v>
      </c>
    </row>
    <row r="8" spans="1:93" ht="12.75">
      <c r="A8">
        <v>3.43</v>
      </c>
      <c r="B8">
        <v>1</v>
      </c>
      <c r="C8" s="3">
        <f>A8*B8</f>
        <v>3.43</v>
      </c>
      <c r="D8" s="37" t="s">
        <v>60</v>
      </c>
      <c r="E8" s="30"/>
      <c r="F8" s="62"/>
      <c r="G8" s="30"/>
      <c r="H8" s="36"/>
      <c r="I8" s="30"/>
      <c r="J8" s="31">
        <f>I8*250/I24</f>
        <v>0</v>
      </c>
      <c r="K8" s="33">
        <v>1.1</v>
      </c>
      <c r="L8" s="31">
        <f>K8*250/K24</f>
        <v>2.696078431372549</v>
      </c>
      <c r="M8" s="30"/>
      <c r="N8" s="31">
        <f>M8*250/M24</f>
        <v>0</v>
      </c>
      <c r="Q8" s="37" t="s">
        <v>60</v>
      </c>
      <c r="R8" s="30">
        <v>40</v>
      </c>
      <c r="S8" s="31">
        <f>R8*250/R24</f>
        <v>10.030090270812437</v>
      </c>
      <c r="V8" s="30"/>
      <c r="W8" s="31">
        <f>V8*250/V24</f>
        <v>0</v>
      </c>
      <c r="X8" s="33"/>
      <c r="Y8" s="31">
        <f>X8*250/X24</f>
        <v>0</v>
      </c>
      <c r="Z8" s="30">
        <v>100</v>
      </c>
      <c r="AA8" s="31">
        <f>Z8*250/Z24</f>
        <v>22.727272727272727</v>
      </c>
      <c r="AB8" s="30"/>
      <c r="AC8" s="31">
        <f>AB8*250/AB24</f>
        <v>0</v>
      </c>
      <c r="AD8" s="33">
        <v>6.19</v>
      </c>
      <c r="AE8" s="31">
        <f>AD8*250/AD24</f>
        <v>15.862033620336206</v>
      </c>
      <c r="AF8" s="30"/>
      <c r="AG8" s="31">
        <f>AF8*250/AF24</f>
        <v>0</v>
      </c>
      <c r="AH8" s="17" t="s">
        <v>60</v>
      </c>
      <c r="AI8" s="30"/>
      <c r="AJ8" s="31">
        <f>AI8*250/AI24</f>
        <v>0</v>
      </c>
      <c r="AK8" s="30"/>
      <c r="AL8" s="31">
        <f>AK8*250/AK24</f>
        <v>0</v>
      </c>
      <c r="AM8" s="30"/>
      <c r="AN8" s="31">
        <f>AM8*250/AM24</f>
        <v>0</v>
      </c>
      <c r="AO8" s="30"/>
      <c r="AP8" s="31">
        <f>AO8*250/AO24</f>
        <v>0</v>
      </c>
      <c r="AQ8" s="30"/>
      <c r="AR8" s="31">
        <f>AQ8*250/AQ24</f>
        <v>0</v>
      </c>
      <c r="AS8" s="30"/>
      <c r="AT8" s="31">
        <f>AS8*250/AS24</f>
        <v>0</v>
      </c>
      <c r="AU8" s="30">
        <v>50</v>
      </c>
      <c r="AV8" s="31">
        <f>AU8*250/AU24</f>
        <v>12.254901960784315</v>
      </c>
      <c r="AW8" s="30"/>
      <c r="AX8" s="31">
        <f>AW8*250/AW24</f>
        <v>0</v>
      </c>
      <c r="AY8" s="30"/>
      <c r="AZ8" s="31">
        <f>AY8*250/AY24</f>
        <v>0</v>
      </c>
      <c r="BA8" s="30"/>
      <c r="BB8" s="31">
        <f>BA8*250/BA24</f>
        <v>0</v>
      </c>
      <c r="BC8" s="17" t="s">
        <v>60</v>
      </c>
      <c r="BD8" s="33">
        <v>9.5</v>
      </c>
      <c r="BE8" s="79">
        <f>(BD8)*BE24/(BD24)</f>
        <v>8.637148831711974</v>
      </c>
      <c r="BF8" s="33">
        <v>10.61</v>
      </c>
      <c r="BG8" s="79">
        <f>(BF8)*BG24/(BF24)</f>
        <v>9.73394495412844</v>
      </c>
      <c r="BH8" s="33">
        <v>9.09</v>
      </c>
      <c r="BI8" s="31">
        <f>BH8*250/BH24</f>
        <v>22.679640718562872</v>
      </c>
      <c r="BJ8" s="33">
        <v>8.790000000000001</v>
      </c>
      <c r="BK8" s="31">
        <f>BJ8*250/BJ24</f>
        <v>21.85697234931371</v>
      </c>
      <c r="BL8" s="30">
        <v>210</v>
      </c>
      <c r="BM8" s="79">
        <f>(BL8)*BM24/(BL24)</f>
        <v>21</v>
      </c>
      <c r="BN8" s="30">
        <v>0</v>
      </c>
      <c r="BO8" s="31">
        <f>BN8*250/BN24</f>
        <v>0</v>
      </c>
      <c r="BP8" s="30">
        <v>0</v>
      </c>
      <c r="BQ8" s="31">
        <f>BP8*250/BP24</f>
        <v>0</v>
      </c>
      <c r="BR8" s="30"/>
      <c r="BS8" s="31">
        <f>BR8*250/BR24</f>
        <v>0</v>
      </c>
      <c r="BT8" s="30">
        <v>0</v>
      </c>
      <c r="BU8" s="31">
        <f>BT8*250/BT24</f>
        <v>0</v>
      </c>
      <c r="BW8" s="17" t="s">
        <v>60</v>
      </c>
      <c r="BX8" s="30"/>
      <c r="BY8" s="31">
        <f>BX8*250/BX24</f>
        <v>0</v>
      </c>
      <c r="BZ8" s="33"/>
      <c r="CA8" s="31">
        <f>BZ8*250/BZ24</f>
        <v>0</v>
      </c>
      <c r="CB8" s="34">
        <v>50</v>
      </c>
      <c r="CC8" s="31">
        <f>CB8*250/CB24</f>
        <v>12.5</v>
      </c>
      <c r="CD8" s="68"/>
      <c r="CE8" s="17" t="s">
        <v>60</v>
      </c>
      <c r="CF8" s="33">
        <v>9.91</v>
      </c>
      <c r="CG8" s="31">
        <f>CF8*250/CF24</f>
        <v>24.63703261734288</v>
      </c>
      <c r="CH8" s="33"/>
      <c r="CI8" s="31">
        <f>CH8*250/CH24</f>
        <v>0</v>
      </c>
      <c r="CJ8" s="33"/>
      <c r="CK8" s="31">
        <f>CJ8*250/CJ24</f>
        <v>0</v>
      </c>
      <c r="CL8" s="33"/>
      <c r="CM8" s="31">
        <f>CL8*250/CL24</f>
        <v>0</v>
      </c>
      <c r="CN8" s="33"/>
      <c r="CO8" s="31">
        <f>CN8*250/CN24</f>
        <v>0</v>
      </c>
    </row>
    <row r="9" spans="1:93" ht="12.75">
      <c r="A9">
        <v>0.42</v>
      </c>
      <c r="B9">
        <v>25</v>
      </c>
      <c r="C9" s="3">
        <f>A9*B9</f>
        <v>10.5</v>
      </c>
      <c r="D9" s="17" t="s">
        <v>61</v>
      </c>
      <c r="E9" s="30">
        <v>330</v>
      </c>
      <c r="F9" s="62">
        <f>E9*250/E24</f>
        <v>73.66071428571429</v>
      </c>
      <c r="G9" s="30">
        <v>330</v>
      </c>
      <c r="H9" s="31">
        <f>G9*250/G24</f>
        <v>76.38888888888889</v>
      </c>
      <c r="I9" s="30">
        <v>90</v>
      </c>
      <c r="J9" s="31">
        <f>I9*250/I24</f>
        <v>22.5</v>
      </c>
      <c r="K9" s="32">
        <v>28.89</v>
      </c>
      <c r="L9" s="31">
        <f>K9*250/K24</f>
        <v>70.80882352941177</v>
      </c>
      <c r="M9" s="30">
        <v>13</v>
      </c>
      <c r="N9" s="31">
        <f>M9*250/M24</f>
        <v>32.5</v>
      </c>
      <c r="Q9" s="17" t="s">
        <v>61</v>
      </c>
      <c r="R9" s="30">
        <v>110</v>
      </c>
      <c r="S9" s="31">
        <f>R9*250/R24</f>
        <v>27.5827482447342</v>
      </c>
      <c r="V9" s="30">
        <v>270</v>
      </c>
      <c r="W9" s="31">
        <f>V9*250/V24</f>
        <v>61.085972850678736</v>
      </c>
      <c r="X9" s="33">
        <v>26</v>
      </c>
      <c r="Y9" s="31">
        <f>X9*250/X24</f>
        <v>65</v>
      </c>
      <c r="Z9" s="30">
        <v>100</v>
      </c>
      <c r="AA9" s="31">
        <f>Z9*250/Z24</f>
        <v>22.727272727272727</v>
      </c>
      <c r="AB9" s="30"/>
      <c r="AC9" s="31">
        <f>AB9*250/AB24</f>
        <v>0</v>
      </c>
      <c r="AD9" s="33">
        <v>20.43</v>
      </c>
      <c r="AE9" s="31">
        <f>AD9*250/AD24</f>
        <v>52.352398523985244</v>
      </c>
      <c r="AF9" s="30">
        <v>34</v>
      </c>
      <c r="AG9" s="31">
        <f>AF9*250/AF24</f>
        <v>85</v>
      </c>
      <c r="AH9" s="17" t="s">
        <v>61</v>
      </c>
      <c r="AI9" s="30">
        <v>23</v>
      </c>
      <c r="AJ9" s="31">
        <f>AI9*250/AI24</f>
        <v>57.5</v>
      </c>
      <c r="AK9" s="30">
        <v>26</v>
      </c>
      <c r="AL9" s="31">
        <f>AK9*250/AK24</f>
        <v>65</v>
      </c>
      <c r="AM9" s="30">
        <v>20</v>
      </c>
      <c r="AN9" s="31">
        <f>AM9*250/AM24</f>
        <v>50</v>
      </c>
      <c r="AO9" s="30">
        <v>30</v>
      </c>
      <c r="AP9" s="31">
        <f>AO9*250/AO24</f>
        <v>75</v>
      </c>
      <c r="AQ9" s="30">
        <v>25</v>
      </c>
      <c r="AR9" s="31">
        <f>AQ9*250/AQ24</f>
        <v>65.10416666666667</v>
      </c>
      <c r="AS9" s="30">
        <v>330</v>
      </c>
      <c r="AT9" s="31">
        <f>AS9*250/AS24</f>
        <v>73.66071428571429</v>
      </c>
      <c r="AU9" s="30">
        <v>300</v>
      </c>
      <c r="AV9" s="31">
        <f>AU9*250/AU24</f>
        <v>73.52941176470588</v>
      </c>
      <c r="AW9" s="30">
        <v>150</v>
      </c>
      <c r="AX9" s="31">
        <f>AW9*250/AW24</f>
        <v>36.76470588235294</v>
      </c>
      <c r="AY9" s="30">
        <v>20</v>
      </c>
      <c r="AZ9" s="31">
        <f>AY9*250/AY24</f>
        <v>44.642857142857146</v>
      </c>
      <c r="BA9" s="30">
        <v>10</v>
      </c>
      <c r="BB9" s="31">
        <f>BA9*250/BA24</f>
        <v>22.321428571428573</v>
      </c>
      <c r="BC9" s="17" t="s">
        <v>61</v>
      </c>
      <c r="BD9" s="32">
        <v>15.7</v>
      </c>
      <c r="BE9" s="79">
        <f>(BD9)*BE24/(BD24)</f>
        <v>14.274024911355578</v>
      </c>
      <c r="BF9" s="32">
        <v>8</v>
      </c>
      <c r="BG9" s="79">
        <f>(BF9)*BG24/(BF24)</f>
        <v>7.339449541284404</v>
      </c>
      <c r="BH9" s="33">
        <v>36.28</v>
      </c>
      <c r="BI9" s="31">
        <f>BH9*250/BH24</f>
        <v>90.51896207584831</v>
      </c>
      <c r="BJ9" s="33">
        <v>37.59</v>
      </c>
      <c r="BK9" s="31">
        <f>BJ9*250/BJ24</f>
        <v>93.4702605927989</v>
      </c>
      <c r="BL9" s="30">
        <v>70</v>
      </c>
      <c r="BM9" s="79">
        <f>(BL9)*BM24/(BL24)</f>
        <v>7</v>
      </c>
      <c r="BN9" s="30">
        <v>27</v>
      </c>
      <c r="BO9" s="31">
        <f>BN9*250/BN24</f>
        <v>73.3695652173913</v>
      </c>
      <c r="BP9" s="30">
        <v>64</v>
      </c>
      <c r="BQ9" s="31">
        <f>BP9*250/BP24</f>
        <v>60.150375939849624</v>
      </c>
      <c r="BR9" s="30">
        <v>0</v>
      </c>
      <c r="BS9" s="31">
        <f>BR9*250/BR24</f>
        <v>0</v>
      </c>
      <c r="BT9" s="30">
        <v>25</v>
      </c>
      <c r="BU9" s="31">
        <f>BT9*250/BT24</f>
        <v>25.510204081632654</v>
      </c>
      <c r="BW9" s="17" t="s">
        <v>61</v>
      </c>
      <c r="BX9" s="30">
        <v>320</v>
      </c>
      <c r="BY9" s="31">
        <f>BX9*250/BX24</f>
        <v>75.47169811320755</v>
      </c>
      <c r="BZ9" s="33">
        <v>20.93</v>
      </c>
      <c r="CA9" s="31">
        <f>BZ9*250/BZ24</f>
        <v>52.06467661691542</v>
      </c>
      <c r="CB9" s="34">
        <v>290</v>
      </c>
      <c r="CC9" s="31">
        <f>CB9*250/CB24</f>
        <v>72.5</v>
      </c>
      <c r="CD9" s="68"/>
      <c r="CE9" s="17" t="s">
        <v>61</v>
      </c>
      <c r="CF9" s="33">
        <v>29.64</v>
      </c>
      <c r="CG9" s="31">
        <f>CF9*250/CF24</f>
        <v>73.68735083532219</v>
      </c>
      <c r="CH9" s="33">
        <v>34.71</v>
      </c>
      <c r="CI9" s="31">
        <f>CH9*250/CH24</f>
        <v>86.76632336766325</v>
      </c>
      <c r="CJ9" s="33">
        <v>29.97</v>
      </c>
      <c r="CK9" s="31">
        <f>CJ9*250/CJ24</f>
        <v>74.85014985014985</v>
      </c>
      <c r="CL9" s="33">
        <v>27.34</v>
      </c>
      <c r="CM9" s="31">
        <f>CL9*250/CL24</f>
        <v>68.34316568343166</v>
      </c>
      <c r="CN9" s="33">
        <v>16.76</v>
      </c>
      <c r="CO9" s="31">
        <f>CN9*250/CN24</f>
        <v>41.72475602469627</v>
      </c>
    </row>
    <row r="10" spans="1:93" ht="12.75">
      <c r="A10">
        <v>5.37</v>
      </c>
      <c r="B10">
        <v>1</v>
      </c>
      <c r="C10" s="3">
        <f>A10*B10</f>
        <v>5.37</v>
      </c>
      <c r="D10" s="37" t="s">
        <v>62</v>
      </c>
      <c r="E10" s="30"/>
      <c r="F10" s="62"/>
      <c r="G10" s="30"/>
      <c r="H10" s="36"/>
      <c r="I10" s="30">
        <v>90</v>
      </c>
      <c r="J10" s="31">
        <f>I10*250/I24</f>
        <v>22.5</v>
      </c>
      <c r="K10" s="33"/>
      <c r="L10" s="31">
        <f>K10*250/K24</f>
        <v>0</v>
      </c>
      <c r="M10" s="30"/>
      <c r="N10" s="31">
        <f>M10*250/M24</f>
        <v>0</v>
      </c>
      <c r="Q10" s="37" t="s">
        <v>62</v>
      </c>
      <c r="R10" s="30"/>
      <c r="S10" s="31">
        <f>R10*250/R24</f>
        <v>0</v>
      </c>
      <c r="V10" s="30"/>
      <c r="W10" s="31">
        <f>V10*250/V24</f>
        <v>0</v>
      </c>
      <c r="X10" s="33"/>
      <c r="Y10" s="31">
        <f>X10*250/X24</f>
        <v>0</v>
      </c>
      <c r="Z10" s="30"/>
      <c r="AA10" s="31">
        <f>Z10*250/Z24</f>
        <v>0</v>
      </c>
      <c r="AB10" s="30"/>
      <c r="AC10" s="31">
        <f>AB10*250/AB24</f>
        <v>0</v>
      </c>
      <c r="AD10" s="33"/>
      <c r="AE10" s="31">
        <f>AD10*250/AD24</f>
        <v>0</v>
      </c>
      <c r="AF10" s="30"/>
      <c r="AG10" s="31">
        <f>AF10*250/AF24</f>
        <v>0</v>
      </c>
      <c r="AH10" s="17" t="s">
        <v>62</v>
      </c>
      <c r="AI10" s="30"/>
      <c r="AJ10" s="31">
        <f>AI10*250/AI24</f>
        <v>0</v>
      </c>
      <c r="AK10" s="30"/>
      <c r="AL10" s="31">
        <f>AK10*250/AK24</f>
        <v>0</v>
      </c>
      <c r="AM10" s="30"/>
      <c r="AN10" s="31">
        <f>AM10*250/AM24</f>
        <v>0</v>
      </c>
      <c r="AO10" s="30"/>
      <c r="AP10" s="31">
        <f>AO10*250/AO24</f>
        <v>0</v>
      </c>
      <c r="AQ10" s="30"/>
      <c r="AR10" s="31">
        <f>AQ10*250/AQ24</f>
        <v>0</v>
      </c>
      <c r="AS10" s="30"/>
      <c r="AT10" s="31">
        <f>AS10*250/AS24</f>
        <v>0</v>
      </c>
      <c r="AU10" s="30"/>
      <c r="AV10" s="31">
        <f>AU10*250/AU24</f>
        <v>0</v>
      </c>
      <c r="AW10" s="30"/>
      <c r="AX10" s="31">
        <f>AW10*250/AW24</f>
        <v>0</v>
      </c>
      <c r="AY10" s="30"/>
      <c r="AZ10" s="31">
        <f>AY10*250/AY24</f>
        <v>0</v>
      </c>
      <c r="BA10" s="30"/>
      <c r="BB10" s="31">
        <f>BA10*250/BA24</f>
        <v>0</v>
      </c>
      <c r="BC10" s="17" t="s">
        <v>62</v>
      </c>
      <c r="BD10" s="33"/>
      <c r="BE10" s="79">
        <f>(BD10)*BE24/(BD24)</f>
        <v>0</v>
      </c>
      <c r="BF10" s="33"/>
      <c r="BG10" s="79">
        <f>(BF10)*BG24/(BF24)</f>
        <v>0</v>
      </c>
      <c r="BH10" s="33"/>
      <c r="BI10" s="31">
        <f>BH10*250/BH24</f>
        <v>0</v>
      </c>
      <c r="BJ10" s="33"/>
      <c r="BK10" s="31">
        <f>BJ10*250/BJ24</f>
        <v>0</v>
      </c>
      <c r="BL10" s="30"/>
      <c r="BM10" s="79">
        <f>(BL10)*BM24/(BL24)</f>
        <v>0</v>
      </c>
      <c r="BN10" s="30"/>
      <c r="BO10" s="31">
        <f>BN10*250/BN24</f>
        <v>0</v>
      </c>
      <c r="BP10" s="30"/>
      <c r="BQ10" s="31">
        <f>BP10*250/BP24</f>
        <v>0</v>
      </c>
      <c r="BR10" s="30"/>
      <c r="BS10" s="31">
        <f>BR10*250/BR24</f>
        <v>0</v>
      </c>
      <c r="BT10" s="30">
        <v>0</v>
      </c>
      <c r="BU10" s="31">
        <f>BT10*250/BT24</f>
        <v>0</v>
      </c>
      <c r="BW10" s="17" t="s">
        <v>62</v>
      </c>
      <c r="BX10" s="30"/>
      <c r="BY10" s="31">
        <f>BX10*250/BX24</f>
        <v>0</v>
      </c>
      <c r="BZ10" s="33"/>
      <c r="CA10" s="31">
        <f>BZ10*250/BZ24</f>
        <v>0</v>
      </c>
      <c r="CB10" s="34"/>
      <c r="CC10" s="31">
        <f>CB10*250/CB24</f>
        <v>0</v>
      </c>
      <c r="CD10" s="68"/>
      <c r="CE10" s="17" t="s">
        <v>62</v>
      </c>
      <c r="CF10" s="33"/>
      <c r="CG10" s="31">
        <f>CF10*250/CF24</f>
        <v>0</v>
      </c>
      <c r="CH10" s="33"/>
      <c r="CI10" s="31">
        <f>CH10*250/CH24</f>
        <v>0</v>
      </c>
      <c r="CJ10" s="33"/>
      <c r="CK10" s="31">
        <f>CJ10*250/CJ24</f>
        <v>0</v>
      </c>
      <c r="CL10" s="33"/>
      <c r="CM10" s="31">
        <f>CL10*250/CL24</f>
        <v>0</v>
      </c>
      <c r="CN10" s="33"/>
      <c r="CO10" s="31">
        <f>CN10*250/CN24</f>
        <v>0</v>
      </c>
    </row>
    <row r="11" spans="1:93" ht="12.75">
      <c r="A11">
        <v>2.64</v>
      </c>
      <c r="B11">
        <v>1</v>
      </c>
      <c r="C11" s="3">
        <f>A11*B11</f>
        <v>2.64</v>
      </c>
      <c r="D11" s="37" t="s">
        <v>64</v>
      </c>
      <c r="E11" s="30"/>
      <c r="F11" s="62"/>
      <c r="G11" s="30"/>
      <c r="H11" s="36"/>
      <c r="I11" s="30"/>
      <c r="J11" s="31">
        <f>I11*250/I24</f>
        <v>0</v>
      </c>
      <c r="K11" s="33">
        <v>16.080000000000002</v>
      </c>
      <c r="L11" s="31">
        <f>K11*250/K24</f>
        <v>39.411764705882355</v>
      </c>
      <c r="M11" s="30">
        <v>30</v>
      </c>
      <c r="N11" s="31">
        <f>M11*250/M24</f>
        <v>75</v>
      </c>
      <c r="Q11" s="37" t="s">
        <v>64</v>
      </c>
      <c r="R11" s="30"/>
      <c r="S11" s="31">
        <f>R11*250/R24</f>
        <v>0</v>
      </c>
      <c r="V11" s="30"/>
      <c r="W11" s="31">
        <f>V11*250/V24</f>
        <v>0</v>
      </c>
      <c r="X11" s="33">
        <v>3.8</v>
      </c>
      <c r="Y11" s="31">
        <f>X11*250/X24</f>
        <v>9.5</v>
      </c>
      <c r="Z11" s="30">
        <v>100</v>
      </c>
      <c r="AA11" s="31">
        <f>Z11*250/Z24</f>
        <v>22.727272727272727</v>
      </c>
      <c r="AB11" s="30">
        <v>17</v>
      </c>
      <c r="AC11" s="31">
        <f>AB11*250/AB24</f>
        <v>42.5</v>
      </c>
      <c r="AD11" s="33">
        <v>33.04</v>
      </c>
      <c r="AE11" s="31">
        <f>AD11*250/AD24</f>
        <v>84.66584665846659</v>
      </c>
      <c r="AF11" s="30">
        <v>10</v>
      </c>
      <c r="AG11" s="31">
        <f>AF11*250/AF24</f>
        <v>25</v>
      </c>
      <c r="AH11" s="17" t="s">
        <v>64</v>
      </c>
      <c r="AI11" s="30">
        <v>15</v>
      </c>
      <c r="AJ11" s="31">
        <f>AI11*250/AI24</f>
        <v>37.5</v>
      </c>
      <c r="AK11" s="30">
        <v>8</v>
      </c>
      <c r="AL11" s="31">
        <f>AK11*250/AK24</f>
        <v>20</v>
      </c>
      <c r="AM11" s="30">
        <v>13</v>
      </c>
      <c r="AN11" s="31">
        <f>AM11*250/AM24</f>
        <v>32.5</v>
      </c>
      <c r="AO11" s="30">
        <v>20</v>
      </c>
      <c r="AP11" s="31">
        <f>AO11*250/AO24</f>
        <v>50</v>
      </c>
      <c r="AQ11" s="30">
        <v>17</v>
      </c>
      <c r="AR11" s="31">
        <f>AQ11*250/AQ24</f>
        <v>44.270833333333336</v>
      </c>
      <c r="AS11" s="30">
        <v>90</v>
      </c>
      <c r="AT11" s="31">
        <f>AS11*250/AS24</f>
        <v>20.089285714285715</v>
      </c>
      <c r="AU11" s="30">
        <v>20</v>
      </c>
      <c r="AV11" s="31">
        <f>AU11*250/AU24</f>
        <v>4.901960784313726</v>
      </c>
      <c r="AW11" s="30"/>
      <c r="AX11" s="31">
        <f>AW11*250/AW24</f>
        <v>0</v>
      </c>
      <c r="AY11" s="30">
        <v>0</v>
      </c>
      <c r="AZ11" s="31">
        <f>AY11*250/AY24</f>
        <v>0</v>
      </c>
      <c r="BA11" s="30">
        <v>20</v>
      </c>
      <c r="BB11" s="31">
        <f>BA11*250/BA24</f>
        <v>44.642857142857146</v>
      </c>
      <c r="BC11" s="17" t="s">
        <v>64</v>
      </c>
      <c r="BD11" s="33"/>
      <c r="BE11" s="79">
        <f>(BD11)*BE24/(BD24)</f>
        <v>0</v>
      </c>
      <c r="BF11" s="33"/>
      <c r="BG11" s="79">
        <f>(BF11)*BG24/(BF24)</f>
        <v>0</v>
      </c>
      <c r="BH11" s="33">
        <v>20.13</v>
      </c>
      <c r="BI11" s="31">
        <f>BH11*250/BH24</f>
        <v>50.22455089820359</v>
      </c>
      <c r="BJ11" s="33">
        <v>15.67</v>
      </c>
      <c r="BK11" s="31">
        <f>BJ11*250/BJ24</f>
        <v>38.964591207479614</v>
      </c>
      <c r="BL11" s="30"/>
      <c r="BM11" s="79">
        <f>(BL11)*BM24/(BL24)</f>
        <v>0</v>
      </c>
      <c r="BN11" s="30">
        <v>10</v>
      </c>
      <c r="BO11" s="31">
        <f>BN11*250/BN24</f>
        <v>27.17391304347826</v>
      </c>
      <c r="BP11" s="30"/>
      <c r="BQ11" s="31">
        <f>BP11*250/BP24</f>
        <v>0</v>
      </c>
      <c r="BR11" s="30"/>
      <c r="BS11" s="31">
        <f>BR11*250/BR24</f>
        <v>0</v>
      </c>
      <c r="BT11" s="30">
        <v>0</v>
      </c>
      <c r="BU11" s="31">
        <f>BT11*250/BT24</f>
        <v>0</v>
      </c>
      <c r="BW11" s="17" t="s">
        <v>64</v>
      </c>
      <c r="BX11" s="30">
        <v>70</v>
      </c>
      <c r="BY11" s="31">
        <f>BX11*250/BX24</f>
        <v>16.50943396226415</v>
      </c>
      <c r="BZ11" s="33">
        <v>9.23</v>
      </c>
      <c r="CA11" s="31">
        <f>BZ11*250/BZ24</f>
        <v>22.960199004975124</v>
      </c>
      <c r="CB11" s="34"/>
      <c r="CC11" s="31">
        <f>CB11*250/CB24</f>
        <v>0</v>
      </c>
      <c r="CD11" s="68"/>
      <c r="CE11" s="17" t="s">
        <v>64</v>
      </c>
      <c r="CF11" s="33">
        <v>33.56</v>
      </c>
      <c r="CG11" s="31">
        <f>CF11*250/CF24</f>
        <v>83.43277645186953</v>
      </c>
      <c r="CH11" s="33">
        <v>35.39</v>
      </c>
      <c r="CI11" s="31">
        <f>CH11*250/CH24</f>
        <v>88.46615338466154</v>
      </c>
      <c r="CJ11" s="33">
        <v>41.46</v>
      </c>
      <c r="CK11" s="31">
        <f>CJ11*250/CJ24</f>
        <v>103.54645354645353</v>
      </c>
      <c r="CL11" s="33">
        <v>41.23</v>
      </c>
      <c r="CM11" s="31">
        <f>CL11*250/CL24</f>
        <v>103.06469353064695</v>
      </c>
      <c r="CN11" s="33">
        <v>54.17</v>
      </c>
      <c r="CO11" s="31">
        <f>CN11*250/CN24</f>
        <v>134.85859390559648</v>
      </c>
    </row>
    <row r="12" spans="1:93" ht="12.75">
      <c r="A12">
        <v>4.6000000000000005</v>
      </c>
      <c r="B12">
        <v>1</v>
      </c>
      <c r="C12" s="3">
        <f>A12*B12</f>
        <v>4.6000000000000005</v>
      </c>
      <c r="D12" s="37" t="s">
        <v>66</v>
      </c>
      <c r="E12" s="30"/>
      <c r="F12" s="62"/>
      <c r="G12" s="30"/>
      <c r="H12" s="36"/>
      <c r="I12" s="30"/>
      <c r="J12" s="38"/>
      <c r="K12" s="33"/>
      <c r="L12" s="31">
        <f>K12*250/K24</f>
        <v>0</v>
      </c>
      <c r="M12" s="30">
        <v>0</v>
      </c>
      <c r="N12" s="31">
        <f>M12*250/M24</f>
        <v>0</v>
      </c>
      <c r="Q12" s="37" t="s">
        <v>66</v>
      </c>
      <c r="R12" s="30"/>
      <c r="S12" s="31">
        <f>R12*250/R24</f>
        <v>0</v>
      </c>
      <c r="V12" s="30"/>
      <c r="W12" s="31">
        <f>V12*250/V24</f>
        <v>0</v>
      </c>
      <c r="X12" s="33"/>
      <c r="Y12" s="31">
        <f>X12*250/X24</f>
        <v>0</v>
      </c>
      <c r="Z12" s="30"/>
      <c r="AA12" s="38"/>
      <c r="AB12" s="30">
        <v>0</v>
      </c>
      <c r="AC12" s="31">
        <f>AB12*250/AB24</f>
        <v>0</v>
      </c>
      <c r="AD12" s="33"/>
      <c r="AE12" s="31">
        <f>AD12*250/AD24</f>
        <v>0</v>
      </c>
      <c r="AF12" s="30">
        <v>0</v>
      </c>
      <c r="AG12" s="31">
        <f>AF12*250/AF24</f>
        <v>0</v>
      </c>
      <c r="AH12" s="17" t="s">
        <v>66</v>
      </c>
      <c r="AI12" s="30">
        <v>0</v>
      </c>
      <c r="AJ12" s="31">
        <f>AI12*250/AI24</f>
        <v>0</v>
      </c>
      <c r="AK12" s="30">
        <v>0</v>
      </c>
      <c r="AL12" s="31">
        <f>AK12*250/AK24</f>
        <v>0</v>
      </c>
      <c r="AM12" s="30">
        <v>0</v>
      </c>
      <c r="AN12" s="31">
        <f>AM12*250/AM24</f>
        <v>0</v>
      </c>
      <c r="AO12" s="30">
        <v>0</v>
      </c>
      <c r="AP12" s="31">
        <f>AO12*250/AO24</f>
        <v>0</v>
      </c>
      <c r="AQ12" s="30"/>
      <c r="AR12" s="31">
        <f>AQ12*250/AQ24</f>
        <v>0</v>
      </c>
      <c r="AS12" s="30"/>
      <c r="AT12" s="38"/>
      <c r="AU12" s="30"/>
      <c r="AV12" s="38"/>
      <c r="AW12" s="30"/>
      <c r="AX12" s="31">
        <f>AW12*250/AW24</f>
        <v>0</v>
      </c>
      <c r="AY12" s="30">
        <v>0</v>
      </c>
      <c r="AZ12" s="31">
        <f>AY12*250/AY24</f>
        <v>0</v>
      </c>
      <c r="BA12" s="30">
        <v>0</v>
      </c>
      <c r="BB12" s="31">
        <f>BA12*250/BA24</f>
        <v>0</v>
      </c>
      <c r="BC12" s="17" t="s">
        <v>66</v>
      </c>
      <c r="BD12" s="33"/>
      <c r="BE12" s="79">
        <f>(BD12)*BE24/(BD24)</f>
        <v>0</v>
      </c>
      <c r="BF12" s="33"/>
      <c r="BG12" s="79">
        <f>(BF12)*BG24/(BF24)</f>
        <v>0</v>
      </c>
      <c r="BH12" s="33"/>
      <c r="BI12" s="31">
        <f>BH12*250/BH24</f>
        <v>0</v>
      </c>
      <c r="BJ12" s="33"/>
      <c r="BK12" s="31">
        <f>BJ12*250/BJ24</f>
        <v>0</v>
      </c>
      <c r="BL12" s="30">
        <v>260</v>
      </c>
      <c r="BM12" s="79">
        <f>(BL12)*BM24/(BL24)</f>
        <v>26</v>
      </c>
      <c r="BN12" s="30"/>
      <c r="BO12" s="31">
        <f>BN12*250/BN24</f>
        <v>0</v>
      </c>
      <c r="BP12" s="30"/>
      <c r="BQ12" s="31">
        <f>BP12*250/BP24</f>
        <v>0</v>
      </c>
      <c r="BR12" s="30"/>
      <c r="BS12" s="31">
        <f>BR12*250/BR24</f>
        <v>0</v>
      </c>
      <c r="BT12" s="30"/>
      <c r="BU12" s="31">
        <f>BT12*250/BT24</f>
        <v>0</v>
      </c>
      <c r="BW12" s="17" t="s">
        <v>66</v>
      </c>
      <c r="BX12" s="30"/>
      <c r="BY12" s="38"/>
      <c r="BZ12" s="33"/>
      <c r="CA12" s="31">
        <f>BZ12*250/BZ24</f>
        <v>0</v>
      </c>
      <c r="CB12" s="34"/>
      <c r="CC12" s="31">
        <f>CB12*250/CB24</f>
        <v>0</v>
      </c>
      <c r="CD12" s="68"/>
      <c r="CE12" s="17" t="s">
        <v>66</v>
      </c>
      <c r="CF12" s="33"/>
      <c r="CG12" s="31">
        <f>CF12*250/CF24</f>
        <v>0</v>
      </c>
      <c r="CH12" s="33"/>
      <c r="CI12" s="31">
        <f>CH12*250/CH24</f>
        <v>0</v>
      </c>
      <c r="CJ12" s="33"/>
      <c r="CK12" s="31">
        <f>CJ12*250/CJ24</f>
        <v>0</v>
      </c>
      <c r="CL12" s="33"/>
      <c r="CM12" s="31">
        <f>CL12*250/CL24</f>
        <v>0</v>
      </c>
      <c r="CN12" s="33"/>
      <c r="CO12" s="31">
        <f>CN12*250/CN24</f>
        <v>0</v>
      </c>
    </row>
    <row r="13" spans="1:93" ht="12.75">
      <c r="A13">
        <v>9.18</v>
      </c>
      <c r="B13">
        <v>1</v>
      </c>
      <c r="C13" s="3">
        <f>A13*B13</f>
        <v>9.18</v>
      </c>
      <c r="D13" s="17" t="s">
        <v>68</v>
      </c>
      <c r="E13" s="30"/>
      <c r="F13" s="62"/>
      <c r="G13" s="30"/>
      <c r="H13" s="31"/>
      <c r="I13" s="30"/>
      <c r="J13" s="31">
        <f>I13*250/I24</f>
        <v>0</v>
      </c>
      <c r="K13" s="33"/>
      <c r="L13" s="31">
        <f>K13*250/K24</f>
        <v>0</v>
      </c>
      <c r="M13" s="30"/>
      <c r="N13" s="31">
        <f>M13*250/M24</f>
        <v>0</v>
      </c>
      <c r="Q13" s="17" t="s">
        <v>68</v>
      </c>
      <c r="R13" s="30"/>
      <c r="S13" s="31">
        <f>R13*250/R24</f>
        <v>0</v>
      </c>
      <c r="V13" s="30">
        <v>50</v>
      </c>
      <c r="W13" s="31">
        <f>V13*250/V24</f>
        <v>11.312217194570136</v>
      </c>
      <c r="X13" s="33"/>
      <c r="Y13" s="31">
        <f>X13*250/X24</f>
        <v>0</v>
      </c>
      <c r="Z13" s="30"/>
      <c r="AA13" s="31">
        <f>Z13*250/Z24</f>
        <v>0</v>
      </c>
      <c r="AB13" s="30"/>
      <c r="AC13" s="31">
        <f>AB13*250/AB24</f>
        <v>0</v>
      </c>
      <c r="AD13" s="33"/>
      <c r="AE13" s="31">
        <f>AD13*250/AD24</f>
        <v>0</v>
      </c>
      <c r="AF13" s="30"/>
      <c r="AG13" s="31">
        <f>AF13*250/AF24</f>
        <v>0</v>
      </c>
      <c r="AH13" s="17" t="s">
        <v>68</v>
      </c>
      <c r="AI13" s="30"/>
      <c r="AJ13" s="31">
        <f>AI13*250/AI24</f>
        <v>0</v>
      </c>
      <c r="AK13" s="30"/>
      <c r="AL13" s="31">
        <f>AK13*250/AK24</f>
        <v>0</v>
      </c>
      <c r="AM13" s="30"/>
      <c r="AN13" s="31">
        <f>AM13*250/AM24</f>
        <v>0</v>
      </c>
      <c r="AO13" s="30"/>
      <c r="AP13" s="31">
        <f>AO13*250/AO24</f>
        <v>0</v>
      </c>
      <c r="AQ13" s="30"/>
      <c r="AR13" s="31">
        <f>AQ13*250/AQ24</f>
        <v>0</v>
      </c>
      <c r="AS13" s="30"/>
      <c r="AT13" s="31">
        <f>AS13*250/AS24</f>
        <v>0</v>
      </c>
      <c r="AU13" s="30"/>
      <c r="AV13" s="31">
        <f>AU13*250/AU24</f>
        <v>0</v>
      </c>
      <c r="AW13" s="30">
        <v>40</v>
      </c>
      <c r="AX13" s="31">
        <f>AW13*250/AW24</f>
        <v>9.803921568627452</v>
      </c>
      <c r="AY13" s="30"/>
      <c r="AZ13" s="31">
        <f>AY13*250/AY24</f>
        <v>0</v>
      </c>
      <c r="BA13" s="30"/>
      <c r="BB13" s="31">
        <f>BA13*250/BA24</f>
        <v>0</v>
      </c>
      <c r="BC13" s="17" t="s">
        <v>68</v>
      </c>
      <c r="BD13" s="33"/>
      <c r="BE13" s="79">
        <f>(BD13)*BE24/(BD24)</f>
        <v>0</v>
      </c>
      <c r="BF13" s="33"/>
      <c r="BG13" s="79">
        <f>(BF13)*BG24/(BF24)</f>
        <v>0</v>
      </c>
      <c r="BH13" s="33"/>
      <c r="BI13" s="31">
        <f>BH13*250/BH24</f>
        <v>0</v>
      </c>
      <c r="BJ13" s="33"/>
      <c r="BK13" s="31">
        <f>BJ13*250/BJ24</f>
        <v>0</v>
      </c>
      <c r="BL13" s="30"/>
      <c r="BM13" s="79">
        <f>(BL13)*BM24/(BL24)</f>
        <v>0</v>
      </c>
      <c r="BN13" s="30">
        <v>5</v>
      </c>
      <c r="BO13" s="31">
        <f>BN13*250/BN24</f>
        <v>13.58695652173913</v>
      </c>
      <c r="BP13" s="30">
        <v>0</v>
      </c>
      <c r="BQ13" s="31">
        <f>BP13*250/BP24</f>
        <v>0</v>
      </c>
      <c r="BR13" s="30">
        <v>0</v>
      </c>
      <c r="BS13" s="31">
        <f>BR13*250/BR24</f>
        <v>0</v>
      </c>
      <c r="BT13" s="30">
        <v>0</v>
      </c>
      <c r="BU13" s="31">
        <f>BT13*250/BT24</f>
        <v>0</v>
      </c>
      <c r="BW13" s="17" t="s">
        <v>68</v>
      </c>
      <c r="BX13" s="30">
        <v>30</v>
      </c>
      <c r="BY13" s="31">
        <f>BX13*250/BX24</f>
        <v>7.0754716981132075</v>
      </c>
      <c r="BZ13" s="33">
        <v>1.9</v>
      </c>
      <c r="CA13" s="31">
        <f>BZ13*250/BZ24</f>
        <v>4.72636815920398</v>
      </c>
      <c r="CB13" s="34"/>
      <c r="CC13" s="31">
        <f>CB13*250/CB24</f>
        <v>0</v>
      </c>
      <c r="CD13" s="68"/>
      <c r="CE13" s="17" t="s">
        <v>68</v>
      </c>
      <c r="CF13" s="33"/>
      <c r="CG13" s="31">
        <f>CF13*250/CF24</f>
        <v>0</v>
      </c>
      <c r="CH13" s="33"/>
      <c r="CI13" s="31">
        <f>CH13*250/CH24</f>
        <v>0</v>
      </c>
      <c r="CJ13" s="33"/>
      <c r="CK13" s="31">
        <f>CJ13*250/CJ24</f>
        <v>0</v>
      </c>
      <c r="CL13" s="33"/>
      <c r="CM13" s="31">
        <f>CL13*250/CL24</f>
        <v>0</v>
      </c>
      <c r="CN13" s="33"/>
      <c r="CO13" s="31">
        <f>CN13*250/CN24</f>
        <v>0</v>
      </c>
    </row>
    <row r="14" spans="1:93" ht="12.75">
      <c r="A14">
        <v>2.95</v>
      </c>
      <c r="B14">
        <v>1</v>
      </c>
      <c r="C14" s="3">
        <f>A14*B14</f>
        <v>2.95</v>
      </c>
      <c r="D14" s="17" t="s">
        <v>69</v>
      </c>
      <c r="E14" s="30">
        <v>80</v>
      </c>
      <c r="F14" s="62">
        <f>E14*250/E24</f>
        <v>17.857142857142858</v>
      </c>
      <c r="G14" s="30">
        <v>80</v>
      </c>
      <c r="H14" s="31">
        <f>G14*250/G24</f>
        <v>18.51851851851852</v>
      </c>
      <c r="I14" s="30"/>
      <c r="J14" s="31">
        <f>I14*250/I24</f>
        <v>0</v>
      </c>
      <c r="K14" s="33">
        <v>0.4</v>
      </c>
      <c r="L14" s="31">
        <f>K14*250/K24</f>
        <v>0.9803921568627451</v>
      </c>
      <c r="M14" s="30"/>
      <c r="N14" s="31">
        <f>M14*250/M24</f>
        <v>0</v>
      </c>
      <c r="Q14" s="17" t="s">
        <v>69</v>
      </c>
      <c r="R14" s="30"/>
      <c r="S14" s="31">
        <f>R14*250/R24</f>
        <v>0</v>
      </c>
      <c r="V14" s="30"/>
      <c r="W14" s="31">
        <f>V14*250/V24</f>
        <v>0</v>
      </c>
      <c r="X14" s="33"/>
      <c r="Y14" s="31">
        <f>X14*250/X24</f>
        <v>0</v>
      </c>
      <c r="Z14" s="30"/>
      <c r="AA14" s="31">
        <f>Z14*250/Z24</f>
        <v>0</v>
      </c>
      <c r="AB14" s="30"/>
      <c r="AC14" s="31">
        <f>AB14*250/AB24</f>
        <v>0</v>
      </c>
      <c r="AD14" s="33">
        <v>0.55</v>
      </c>
      <c r="AE14" s="31">
        <f>AD14*250/AD24</f>
        <v>1.409389093890939</v>
      </c>
      <c r="AF14" s="30"/>
      <c r="AG14" s="31">
        <f>AF14*250/AF24</f>
        <v>0</v>
      </c>
      <c r="AH14" s="17" t="s">
        <v>69</v>
      </c>
      <c r="AI14" s="30"/>
      <c r="AJ14" s="31">
        <f>AI14*250/AI24</f>
        <v>0</v>
      </c>
      <c r="AK14" s="30"/>
      <c r="AL14" s="31">
        <f>AK14*250/AK24</f>
        <v>0</v>
      </c>
      <c r="AM14" s="30">
        <v>0</v>
      </c>
      <c r="AN14" s="31">
        <f>AM14*250/AM24</f>
        <v>0</v>
      </c>
      <c r="AO14" s="30">
        <v>0</v>
      </c>
      <c r="AP14" s="31">
        <f>AO14*250/AO24</f>
        <v>0</v>
      </c>
      <c r="AQ14" s="30"/>
      <c r="AR14" s="31">
        <f>AQ14*250/AQ24</f>
        <v>0</v>
      </c>
      <c r="AS14" s="30">
        <v>120</v>
      </c>
      <c r="AT14" s="31">
        <f>AS14*250/AS24</f>
        <v>26.785714285714285</v>
      </c>
      <c r="AU14" s="30">
        <v>10</v>
      </c>
      <c r="AV14" s="31">
        <f>AU14*250/AU24</f>
        <v>2.450980392156863</v>
      </c>
      <c r="AW14" s="30">
        <v>80</v>
      </c>
      <c r="AX14" s="31">
        <f>AW14*250/AW24</f>
        <v>19.607843137254903</v>
      </c>
      <c r="AY14" s="30">
        <v>12</v>
      </c>
      <c r="AZ14" s="31">
        <f>AY14*250/AY24</f>
        <v>26.785714285714285</v>
      </c>
      <c r="BA14" s="30">
        <v>12</v>
      </c>
      <c r="BB14" s="31">
        <f>BA14*250/BA24</f>
        <v>26.785714285714285</v>
      </c>
      <c r="BC14" s="17" t="s">
        <v>69</v>
      </c>
      <c r="BD14" s="33">
        <v>10</v>
      </c>
      <c r="BE14" s="79">
        <f>(BD14)*BE24/(BD24)</f>
        <v>9.091735612328394</v>
      </c>
      <c r="BF14" s="33">
        <v>9</v>
      </c>
      <c r="BG14" s="79">
        <f>(BF14)*BG24/(BF24)</f>
        <v>8.256880733944953</v>
      </c>
      <c r="BH14" s="33">
        <v>0.2</v>
      </c>
      <c r="BI14" s="31">
        <f>BH14*250/BH24</f>
        <v>0.499001996007984</v>
      </c>
      <c r="BJ14" s="33">
        <v>0.55</v>
      </c>
      <c r="BK14" s="31">
        <f>BJ14*250/BJ24</f>
        <v>1.3676148796498906</v>
      </c>
      <c r="BL14" s="30"/>
      <c r="BM14" s="79">
        <f>(BL14)*BM24/(BL24)</f>
        <v>0</v>
      </c>
      <c r="BN14" s="30">
        <v>0</v>
      </c>
      <c r="BO14" s="31">
        <f>BN14*250/BN24</f>
        <v>0</v>
      </c>
      <c r="BP14" s="30">
        <v>0</v>
      </c>
      <c r="BQ14" s="31">
        <f>BP14*250/BP24</f>
        <v>0</v>
      </c>
      <c r="BR14" s="30">
        <v>80</v>
      </c>
      <c r="BS14" s="31">
        <f>BR14*250/BR24</f>
        <v>31.25</v>
      </c>
      <c r="BT14" s="30">
        <v>20</v>
      </c>
      <c r="BU14" s="31">
        <f>BT14*250/BT24</f>
        <v>20.408163265306122</v>
      </c>
      <c r="BW14" s="17" t="s">
        <v>69</v>
      </c>
      <c r="BX14" s="30">
        <v>30</v>
      </c>
      <c r="BY14" s="31">
        <f>BX14*250/BX24</f>
        <v>7.0754716981132075</v>
      </c>
      <c r="BZ14" s="33">
        <v>0.5</v>
      </c>
      <c r="CA14" s="31">
        <f>BZ14*250/BZ24</f>
        <v>1.243781094527363</v>
      </c>
      <c r="CB14" s="34"/>
      <c r="CC14" s="31">
        <f>CB14*250/CB24</f>
        <v>0</v>
      </c>
      <c r="CD14" s="68"/>
      <c r="CE14" s="17" t="s">
        <v>69</v>
      </c>
      <c r="CF14" s="33">
        <v>0.55</v>
      </c>
      <c r="CG14" s="31">
        <f>CF14*250/CF24</f>
        <v>1.3673428798727127</v>
      </c>
      <c r="CH14" s="33">
        <v>1</v>
      </c>
      <c r="CI14" s="31">
        <f>CH14*250/CH24</f>
        <v>2.4997500249975007</v>
      </c>
      <c r="CJ14" s="33">
        <v>0.8</v>
      </c>
      <c r="CK14" s="31">
        <f>CJ14*250/CJ24</f>
        <v>1.9980019980019978</v>
      </c>
      <c r="CL14" s="33">
        <v>1</v>
      </c>
      <c r="CM14" s="31">
        <f>CL14*250/CL24</f>
        <v>2.4997500249975007</v>
      </c>
      <c r="CN14" s="33">
        <v>0.4</v>
      </c>
      <c r="CO14" s="31">
        <f>CN14*250/CN24</f>
        <v>0.995817566221868</v>
      </c>
    </row>
    <row r="15" spans="1:93" ht="12.75">
      <c r="A15">
        <v>53.1</v>
      </c>
      <c r="B15">
        <v>1</v>
      </c>
      <c r="C15" s="3">
        <f>A15*B15</f>
        <v>53.1</v>
      </c>
      <c r="D15" s="17" t="s">
        <v>87</v>
      </c>
      <c r="E15" s="30">
        <v>20</v>
      </c>
      <c r="F15" s="62">
        <f>E15*250/E24</f>
        <v>4.464285714285714</v>
      </c>
      <c r="G15" s="30"/>
      <c r="H15" s="36"/>
      <c r="I15" s="30"/>
      <c r="J15" s="36"/>
      <c r="K15" s="33"/>
      <c r="L15" s="31">
        <f>K15*250/K24</f>
        <v>0</v>
      </c>
      <c r="M15" s="30"/>
      <c r="N15" s="31">
        <f>M15*250/M24</f>
        <v>0</v>
      </c>
      <c r="Q15" s="17" t="s">
        <v>87</v>
      </c>
      <c r="R15" s="30"/>
      <c r="S15" s="36"/>
      <c r="V15" s="30">
        <v>15</v>
      </c>
      <c r="W15" s="31">
        <f>V15*250/V24</f>
        <v>3.3936651583710407</v>
      </c>
      <c r="X15" s="33"/>
      <c r="Y15" s="31">
        <f>X15*250/X24</f>
        <v>0</v>
      </c>
      <c r="Z15" s="30"/>
      <c r="AA15" s="36"/>
      <c r="AB15" s="30"/>
      <c r="AC15" s="31">
        <f>AB15*250/AB24</f>
        <v>0</v>
      </c>
      <c r="AD15" s="33"/>
      <c r="AE15" s="31">
        <f>AD15*250/AD24</f>
        <v>0</v>
      </c>
      <c r="AF15" s="30"/>
      <c r="AG15" s="31">
        <f>AF15*250/AF24</f>
        <v>0</v>
      </c>
      <c r="AH15" s="17" t="s">
        <v>87</v>
      </c>
      <c r="AI15" s="30"/>
      <c r="AJ15" s="31">
        <f>AI15*250/AI24</f>
        <v>0</v>
      </c>
      <c r="AK15" s="30"/>
      <c r="AL15" s="31">
        <f>AK15*250/AK24</f>
        <v>0</v>
      </c>
      <c r="AM15" s="30"/>
      <c r="AN15" s="31">
        <f>AM15*250/AM24</f>
        <v>0</v>
      </c>
      <c r="AO15" s="30"/>
      <c r="AP15" s="31">
        <f>AO15*250/AO24</f>
        <v>0</v>
      </c>
      <c r="AQ15" s="30"/>
      <c r="AR15" s="31">
        <f>AQ15*250/AQ24</f>
        <v>0</v>
      </c>
      <c r="AS15" s="30"/>
      <c r="AT15" s="36"/>
      <c r="AU15" s="30"/>
      <c r="AV15" s="36"/>
      <c r="AW15" s="30"/>
      <c r="AX15" s="31">
        <f>AW15*250/AW24</f>
        <v>0</v>
      </c>
      <c r="AY15" s="30"/>
      <c r="AZ15" s="31">
        <f>AY15*250/AY24</f>
        <v>0</v>
      </c>
      <c r="BA15" s="30"/>
      <c r="BB15" s="31">
        <f>BA15*250/BA24</f>
        <v>0</v>
      </c>
      <c r="BC15" s="17" t="s">
        <v>87</v>
      </c>
      <c r="BD15" s="33"/>
      <c r="BE15" s="79">
        <f>(BD15)*BE24/(BD24)</f>
        <v>0</v>
      </c>
      <c r="BF15" s="33"/>
      <c r="BG15" s="79">
        <f>(BF15)*BG24/(BF24)</f>
        <v>0</v>
      </c>
      <c r="BH15" s="33"/>
      <c r="BI15" s="31">
        <f>BH15*250/BH24</f>
        <v>0</v>
      </c>
      <c r="BJ15" s="33"/>
      <c r="BK15" s="31">
        <f>BJ15*250/BJ24</f>
        <v>0</v>
      </c>
      <c r="BL15" s="30"/>
      <c r="BM15" s="79">
        <f>(BL15)*BM24/(BL24)</f>
        <v>0</v>
      </c>
      <c r="BN15" s="30"/>
      <c r="BO15" s="31">
        <f>BN15*250/BN24</f>
        <v>0</v>
      </c>
      <c r="BP15" s="30"/>
      <c r="BQ15" s="31">
        <f>BP15*250/BP24</f>
        <v>0</v>
      </c>
      <c r="BR15" s="30"/>
      <c r="BS15" s="31">
        <f>BR15*250/BR24</f>
        <v>0</v>
      </c>
      <c r="BT15" s="30"/>
      <c r="BU15" s="31">
        <f>BT15*250/BT24</f>
        <v>0</v>
      </c>
      <c r="BW15" s="17" t="s">
        <v>87</v>
      </c>
      <c r="BX15" s="30"/>
      <c r="BY15" s="36"/>
      <c r="BZ15" s="33"/>
      <c r="CA15" s="31">
        <f>BZ15*250/BZ24</f>
        <v>0</v>
      </c>
      <c r="CB15" s="34"/>
      <c r="CC15" s="53"/>
      <c r="CD15" s="80"/>
      <c r="CE15" s="17" t="s">
        <v>87</v>
      </c>
      <c r="CF15" s="33"/>
      <c r="CG15" s="31">
        <f>CF15*250/CF24</f>
        <v>0</v>
      </c>
      <c r="CH15" s="33"/>
      <c r="CI15" s="31">
        <f>CH15*250/CH24</f>
        <v>0</v>
      </c>
      <c r="CJ15" s="33"/>
      <c r="CK15" s="31">
        <f>CJ15*250/CJ24</f>
        <v>0</v>
      </c>
      <c r="CL15" s="33"/>
      <c r="CM15" s="31">
        <f>CL15*250/CL24</f>
        <v>0</v>
      </c>
      <c r="CN15" s="33"/>
      <c r="CO15" s="31">
        <f>CN15*250/CN24</f>
        <v>0</v>
      </c>
    </row>
    <row r="16" spans="1:93" ht="12.75">
      <c r="A16">
        <v>17.43</v>
      </c>
      <c r="B16">
        <v>1</v>
      </c>
      <c r="C16" s="3">
        <f>A16*B16</f>
        <v>17.43</v>
      </c>
      <c r="D16" s="17" t="s">
        <v>85</v>
      </c>
      <c r="E16" s="30">
        <v>20</v>
      </c>
      <c r="F16" s="62">
        <f>E16*250/E24</f>
        <v>4.464285714285714</v>
      </c>
      <c r="G16" s="30"/>
      <c r="H16" s="36"/>
      <c r="I16" s="30"/>
      <c r="J16" s="36"/>
      <c r="K16" s="33"/>
      <c r="L16" s="31">
        <f>K16*250/K24</f>
        <v>0</v>
      </c>
      <c r="M16" s="30"/>
      <c r="N16" s="31">
        <f>M16*250/M24</f>
        <v>0</v>
      </c>
      <c r="Q16" s="17" t="s">
        <v>85</v>
      </c>
      <c r="R16" s="30">
        <v>7</v>
      </c>
      <c r="S16" s="31">
        <f>R16*250/R24</f>
        <v>1.7552657973921766</v>
      </c>
      <c r="V16" s="30"/>
      <c r="W16" s="31">
        <f>V16*250/V24</f>
        <v>0</v>
      </c>
      <c r="X16" s="33"/>
      <c r="Y16" s="31">
        <f>X16*250/X24</f>
        <v>0</v>
      </c>
      <c r="Z16" s="30"/>
      <c r="AA16" s="36"/>
      <c r="AB16" s="30"/>
      <c r="AC16" s="31">
        <f>AB16*250/AB24</f>
        <v>0</v>
      </c>
      <c r="AD16" s="33"/>
      <c r="AE16" s="31">
        <f>AD16*250/AD24</f>
        <v>0</v>
      </c>
      <c r="AF16" s="30"/>
      <c r="AG16" s="31">
        <f>AF16*250/AF24</f>
        <v>0</v>
      </c>
      <c r="AH16" s="17" t="s">
        <v>85</v>
      </c>
      <c r="AI16" s="30"/>
      <c r="AJ16" s="31">
        <f>AI16*250/AI24</f>
        <v>0</v>
      </c>
      <c r="AK16" s="30"/>
      <c r="AL16" s="31">
        <f>AK16*250/AK24</f>
        <v>0</v>
      </c>
      <c r="AM16" s="30"/>
      <c r="AN16" s="31">
        <f>AM16*250/AM24</f>
        <v>0</v>
      </c>
      <c r="AO16" s="30"/>
      <c r="AP16" s="31">
        <f>AO16*250/AO24</f>
        <v>0</v>
      </c>
      <c r="AQ16" s="30"/>
      <c r="AR16" s="31">
        <f>AQ16*250/AQ24</f>
        <v>0</v>
      </c>
      <c r="AS16" s="30"/>
      <c r="AT16" s="36"/>
      <c r="AU16" s="30"/>
      <c r="AV16" s="36"/>
      <c r="AW16" s="30"/>
      <c r="AX16" s="31">
        <f>AW16*250/AW24</f>
        <v>0</v>
      </c>
      <c r="AY16" s="30"/>
      <c r="AZ16" s="31">
        <f>AY16*250/AY24</f>
        <v>0</v>
      </c>
      <c r="BA16" s="30"/>
      <c r="BB16" s="31">
        <f>BA16*250/BA24</f>
        <v>0</v>
      </c>
      <c r="BC16" s="17" t="s">
        <v>85</v>
      </c>
      <c r="BD16" s="33"/>
      <c r="BE16" s="79">
        <f>(BD16)*BE24/(BD24)</f>
        <v>0</v>
      </c>
      <c r="BF16" s="33"/>
      <c r="BG16" s="79">
        <f>(BF16)*BG24/(BF24)</f>
        <v>0</v>
      </c>
      <c r="BH16" s="33"/>
      <c r="BI16" s="31">
        <f>BH16*250/BH24</f>
        <v>0</v>
      </c>
      <c r="BJ16" s="33"/>
      <c r="BK16" s="31">
        <f>BJ16*250/BJ24</f>
        <v>0</v>
      </c>
      <c r="BL16" s="30"/>
      <c r="BM16" s="79">
        <f>(BL16)*BM24/(BL24)</f>
        <v>0</v>
      </c>
      <c r="BN16" s="30"/>
      <c r="BO16" s="31">
        <f>BN16*250/BN24</f>
        <v>0</v>
      </c>
      <c r="BP16" s="30"/>
      <c r="BQ16" s="31">
        <f>BP16*250/BP24</f>
        <v>0</v>
      </c>
      <c r="BR16" s="30"/>
      <c r="BS16" s="31">
        <f>BR16*250/BR24</f>
        <v>0</v>
      </c>
      <c r="BT16" s="30"/>
      <c r="BU16" s="31">
        <f>BT16*250/BT24</f>
        <v>0</v>
      </c>
      <c r="BW16" s="17" t="s">
        <v>85</v>
      </c>
      <c r="BX16" s="30"/>
      <c r="BY16" s="36"/>
      <c r="BZ16" s="33"/>
      <c r="CA16" s="31">
        <f>BZ16*250/BZ24</f>
        <v>0</v>
      </c>
      <c r="CB16" s="34"/>
      <c r="CC16" s="31">
        <f>CB16*250/CB24</f>
        <v>0</v>
      </c>
      <c r="CD16" s="68"/>
      <c r="CE16" s="17" t="s">
        <v>85</v>
      </c>
      <c r="CF16" s="33"/>
      <c r="CG16" s="31">
        <f>CF16*250/CF24</f>
        <v>0</v>
      </c>
      <c r="CH16" s="33"/>
      <c r="CI16" s="31">
        <f>CH16*250/CH24</f>
        <v>0</v>
      </c>
      <c r="CJ16" s="33"/>
      <c r="CK16" s="31">
        <f>CJ16*250/CJ24</f>
        <v>0</v>
      </c>
      <c r="CL16" s="33"/>
      <c r="CM16" s="31">
        <f>CL16*250/CL24</f>
        <v>0</v>
      </c>
      <c r="CN16" s="33"/>
      <c r="CO16" s="31">
        <f>CN16*250/CN24</f>
        <v>0</v>
      </c>
    </row>
    <row r="17" spans="1:93" ht="12.75">
      <c r="A17">
        <v>8.97</v>
      </c>
      <c r="B17">
        <v>1</v>
      </c>
      <c r="C17" s="3">
        <f>A17*B17</f>
        <v>8.97</v>
      </c>
      <c r="D17" s="37" t="s">
        <v>83</v>
      </c>
      <c r="E17" s="30"/>
      <c r="F17" s="62"/>
      <c r="G17" s="30"/>
      <c r="H17" s="36"/>
      <c r="I17" s="30"/>
      <c r="J17" s="51"/>
      <c r="K17" s="33"/>
      <c r="L17" s="31">
        <f>K17*250/K24</f>
        <v>0</v>
      </c>
      <c r="M17" s="30">
        <v>7</v>
      </c>
      <c r="N17" s="31">
        <f>M17*250/M24</f>
        <v>17.5</v>
      </c>
      <c r="Q17" s="37" t="s">
        <v>83</v>
      </c>
      <c r="R17" s="30"/>
      <c r="S17" s="51"/>
      <c r="V17" s="30">
        <v>30</v>
      </c>
      <c r="W17" s="31">
        <f>V17*250/V24</f>
        <v>6.787330316742081</v>
      </c>
      <c r="X17" s="33"/>
      <c r="Y17" s="31">
        <f>X17*250/X24</f>
        <v>0</v>
      </c>
      <c r="Z17" s="30"/>
      <c r="AA17" s="51"/>
      <c r="AB17" s="30"/>
      <c r="AC17" s="31">
        <f>AB17*250/AB24</f>
        <v>0</v>
      </c>
      <c r="AD17" s="33"/>
      <c r="AE17" s="31">
        <f>AD17*250/AD24</f>
        <v>0</v>
      </c>
      <c r="AF17" s="30">
        <v>0</v>
      </c>
      <c r="AG17" s="31">
        <f>AF17*250/AF24</f>
        <v>0</v>
      </c>
      <c r="AH17" s="17" t="s">
        <v>83</v>
      </c>
      <c r="AI17" s="30">
        <v>0</v>
      </c>
      <c r="AJ17" s="31">
        <f>AI17*250/AI24</f>
        <v>0</v>
      </c>
      <c r="AK17" s="30">
        <v>0</v>
      </c>
      <c r="AL17" s="31">
        <f>AK17*250/AK24</f>
        <v>0</v>
      </c>
      <c r="AM17" s="30">
        <v>0</v>
      </c>
      <c r="AN17" s="31">
        <f>AM17*250/AM24</f>
        <v>0</v>
      </c>
      <c r="AO17" s="30">
        <v>0</v>
      </c>
      <c r="AP17" s="31">
        <f>AO17*250/AO24</f>
        <v>0</v>
      </c>
      <c r="AQ17" s="30"/>
      <c r="AR17" s="31">
        <f>AQ17*250/AQ24</f>
        <v>0</v>
      </c>
      <c r="AS17" s="30"/>
      <c r="AT17" s="51"/>
      <c r="AU17" s="30"/>
      <c r="AV17" s="51"/>
      <c r="AW17" s="30"/>
      <c r="AX17" s="31">
        <f>AW17*250/AW24</f>
        <v>0</v>
      </c>
      <c r="AY17" s="30">
        <v>0</v>
      </c>
      <c r="AZ17" s="31">
        <f>AY17*250/AY24</f>
        <v>0</v>
      </c>
      <c r="BA17" s="30">
        <v>0</v>
      </c>
      <c r="BB17" s="31">
        <f>BA17*250/BA24</f>
        <v>0</v>
      </c>
      <c r="BC17" s="17" t="s">
        <v>83</v>
      </c>
      <c r="BD17" s="33"/>
      <c r="BE17" s="79">
        <f>(BD17)*BE24/(BD24)</f>
        <v>0</v>
      </c>
      <c r="BF17" s="33"/>
      <c r="BG17" s="79">
        <f>(BF17)*BG24/(BF24)</f>
        <v>0</v>
      </c>
      <c r="BH17" s="33"/>
      <c r="BI17" s="31">
        <f>BH17*250/BH24</f>
        <v>0</v>
      </c>
      <c r="BJ17" s="33"/>
      <c r="BK17" s="31">
        <f>BJ17*250/BJ24</f>
        <v>0</v>
      </c>
      <c r="BL17" s="30"/>
      <c r="BM17" s="79">
        <f>(BL17)*BM24/(BL24)</f>
        <v>0</v>
      </c>
      <c r="BN17" s="30"/>
      <c r="BO17" s="31">
        <f>BN17*250/BN24</f>
        <v>0</v>
      </c>
      <c r="BP17" s="30"/>
      <c r="BQ17" s="31">
        <f>BP17*250/BP24</f>
        <v>0</v>
      </c>
      <c r="BR17" s="30"/>
      <c r="BS17" s="31">
        <f>BR17*250/BR24</f>
        <v>0</v>
      </c>
      <c r="BT17" s="30"/>
      <c r="BU17" s="31">
        <f>BT17*250/BT24</f>
        <v>0</v>
      </c>
      <c r="BW17" s="17" t="s">
        <v>83</v>
      </c>
      <c r="BX17" s="30"/>
      <c r="BY17" s="51"/>
      <c r="BZ17" s="33"/>
      <c r="CA17" s="31">
        <f>BZ17*250/BZ24</f>
        <v>0</v>
      </c>
      <c r="CB17" s="34"/>
      <c r="CC17" s="52"/>
      <c r="CD17" s="81"/>
      <c r="CE17" s="17" t="s">
        <v>83</v>
      </c>
      <c r="CF17" s="33"/>
      <c r="CG17" s="31">
        <f>CF17*250/CF24</f>
        <v>0</v>
      </c>
      <c r="CH17" s="33"/>
      <c r="CI17" s="31">
        <f>CH17*250/CH24</f>
        <v>0</v>
      </c>
      <c r="CJ17" s="33"/>
      <c r="CK17" s="31">
        <f>CJ17*250/CJ24</f>
        <v>0</v>
      </c>
      <c r="CL17" s="33"/>
      <c r="CM17" s="31">
        <f>CL17*250/CL24</f>
        <v>0</v>
      </c>
      <c r="CN17" s="33"/>
      <c r="CO17" s="31">
        <f>CN17*250/CN24</f>
        <v>0</v>
      </c>
    </row>
    <row r="18" spans="1:93" ht="12.75">
      <c r="A18">
        <v>9.18</v>
      </c>
      <c r="B18">
        <v>1</v>
      </c>
      <c r="C18" s="3">
        <f>A18*B18</f>
        <v>9.18</v>
      </c>
      <c r="D18" s="37" t="s">
        <v>81</v>
      </c>
      <c r="E18" s="30"/>
      <c r="F18" s="62"/>
      <c r="G18" s="30"/>
      <c r="H18" s="36"/>
      <c r="I18" s="30"/>
      <c r="J18" s="51"/>
      <c r="K18" s="33"/>
      <c r="L18" s="31">
        <f>K18*250/K24</f>
        <v>0</v>
      </c>
      <c r="M18" s="30"/>
      <c r="N18" s="31">
        <f>M18*250/M24</f>
        <v>0</v>
      </c>
      <c r="Q18" s="37" t="s">
        <v>81</v>
      </c>
      <c r="R18" s="30">
        <v>50</v>
      </c>
      <c r="S18" s="31">
        <f>R18*250/R24</f>
        <v>12.537612838515546</v>
      </c>
      <c r="V18" s="30"/>
      <c r="W18" s="31">
        <f>V18*250/V24</f>
        <v>0</v>
      </c>
      <c r="X18" s="33"/>
      <c r="Y18" s="31">
        <f>X18*250/X24</f>
        <v>0</v>
      </c>
      <c r="Z18" s="30">
        <v>100</v>
      </c>
      <c r="AA18" s="31">
        <f>Z18*250/Z24</f>
        <v>22.727272727272727</v>
      </c>
      <c r="AB18" s="30"/>
      <c r="AC18" s="31">
        <f>AB18*250/AB24</f>
        <v>0</v>
      </c>
      <c r="AD18" s="33"/>
      <c r="AE18" s="31">
        <f>AD18*250/AD24</f>
        <v>0</v>
      </c>
      <c r="AF18" s="30"/>
      <c r="AG18" s="31">
        <f>AF18*250/AF24</f>
        <v>0</v>
      </c>
      <c r="AH18" s="17" t="s">
        <v>81</v>
      </c>
      <c r="AI18" s="30"/>
      <c r="AJ18" s="31">
        <f>AI18*250/AI24</f>
        <v>0</v>
      </c>
      <c r="AK18" s="30"/>
      <c r="AL18" s="31">
        <f>AK18*250/AK24</f>
        <v>0</v>
      </c>
      <c r="AM18" s="30"/>
      <c r="AN18" s="31">
        <f>AM18*250/AM24</f>
        <v>0</v>
      </c>
      <c r="AO18" s="30"/>
      <c r="AP18" s="31">
        <f>AO18*250/AO24</f>
        <v>0</v>
      </c>
      <c r="AQ18" s="30"/>
      <c r="AR18" s="31">
        <f>AQ18*250/AQ24</f>
        <v>0</v>
      </c>
      <c r="AS18" s="30"/>
      <c r="AT18" s="51"/>
      <c r="AU18" s="30"/>
      <c r="AV18" s="51"/>
      <c r="AW18" s="30"/>
      <c r="AX18" s="31">
        <f>AW18*250/AW24</f>
        <v>0</v>
      </c>
      <c r="AY18" s="30"/>
      <c r="AZ18" s="31">
        <f>AY18*250/AY24</f>
        <v>0</v>
      </c>
      <c r="BA18" s="30"/>
      <c r="BB18" s="31">
        <f>BA18*250/BA24</f>
        <v>0</v>
      </c>
      <c r="BC18" s="17" t="s">
        <v>81</v>
      </c>
      <c r="BD18" s="33"/>
      <c r="BE18" s="79">
        <f>(BD18)*BE24/(BD24)</f>
        <v>0</v>
      </c>
      <c r="BF18" s="33"/>
      <c r="BG18" s="79">
        <f>(BF18)*BG24/(BF24)</f>
        <v>0</v>
      </c>
      <c r="BH18" s="33"/>
      <c r="BI18" s="31">
        <f>BH18*250/BH24</f>
        <v>0</v>
      </c>
      <c r="BJ18" s="33"/>
      <c r="BK18" s="31">
        <f>BJ18*250/BJ24</f>
        <v>0</v>
      </c>
      <c r="BL18" s="30"/>
      <c r="BM18" s="79">
        <f>(BL18)*BM24/(BL24)</f>
        <v>0</v>
      </c>
      <c r="BN18" s="30"/>
      <c r="BO18" s="31">
        <f>BN18*250/BN24</f>
        <v>0</v>
      </c>
      <c r="BP18" s="30"/>
      <c r="BQ18" s="31">
        <f>BP18*250/BP24</f>
        <v>0</v>
      </c>
      <c r="BR18" s="30"/>
      <c r="BS18" s="31">
        <f>BR18*250/BR24</f>
        <v>0</v>
      </c>
      <c r="BT18" s="30"/>
      <c r="BU18" s="31">
        <f>BT18*250/BT24</f>
        <v>0</v>
      </c>
      <c r="BW18" s="17" t="s">
        <v>81</v>
      </c>
      <c r="BX18" s="30"/>
      <c r="BY18" s="51"/>
      <c r="BZ18" s="33"/>
      <c r="CA18" s="31">
        <f>BZ18*250/BZ24</f>
        <v>0</v>
      </c>
      <c r="CB18" s="34"/>
      <c r="CC18" s="31">
        <f>CB18*250/CB24</f>
        <v>0</v>
      </c>
      <c r="CD18" s="68"/>
      <c r="CE18" s="17" t="s">
        <v>81</v>
      </c>
      <c r="CF18" s="33"/>
      <c r="CG18" s="31">
        <f>CF18*250/CF24</f>
        <v>0</v>
      </c>
      <c r="CH18" s="33"/>
      <c r="CI18" s="31">
        <f>CH18*250/CH24</f>
        <v>0</v>
      </c>
      <c r="CJ18" s="33"/>
      <c r="CK18" s="31">
        <f>CJ18*250/CJ24</f>
        <v>0</v>
      </c>
      <c r="CL18" s="33"/>
      <c r="CM18" s="31">
        <f>CL18*250/CL24</f>
        <v>0</v>
      </c>
      <c r="CN18" s="33"/>
      <c r="CO18" s="31">
        <f>CN18*250/CN24</f>
        <v>0</v>
      </c>
    </row>
    <row r="19" spans="1:93" ht="12.75">
      <c r="A19">
        <v>4.13</v>
      </c>
      <c r="B19">
        <v>1</v>
      </c>
      <c r="C19" s="3">
        <f>A19*B19</f>
        <v>4.13</v>
      </c>
      <c r="D19" s="17" t="s">
        <v>74</v>
      </c>
      <c r="E19" s="30"/>
      <c r="F19" s="62"/>
      <c r="G19" s="30"/>
      <c r="H19" s="36"/>
      <c r="I19" s="30"/>
      <c r="J19" s="31">
        <f>I19*250/I24</f>
        <v>0</v>
      </c>
      <c r="K19" s="33"/>
      <c r="L19" s="31">
        <f>K19*250/K24</f>
        <v>0</v>
      </c>
      <c r="M19" s="30"/>
      <c r="N19" s="31">
        <f>M19*250/M24</f>
        <v>0</v>
      </c>
      <c r="Q19" s="17" t="s">
        <v>74</v>
      </c>
      <c r="R19" s="30"/>
      <c r="S19" s="31">
        <f>R19*250/R24</f>
        <v>0</v>
      </c>
      <c r="V19" s="30"/>
      <c r="W19" s="31">
        <f>V19*250/V24</f>
        <v>0</v>
      </c>
      <c r="X19" s="33"/>
      <c r="Y19" s="31">
        <f>X19*250/X24</f>
        <v>0</v>
      </c>
      <c r="Z19" s="30"/>
      <c r="AA19" s="31">
        <f>Z19*250/Z24</f>
        <v>0</v>
      </c>
      <c r="AB19" s="30"/>
      <c r="AC19" s="31">
        <f>AB19*250/AB24</f>
        <v>0</v>
      </c>
      <c r="AD19" s="33"/>
      <c r="AE19" s="31">
        <f>AD19*250/AD24</f>
        <v>0</v>
      </c>
      <c r="AF19" s="30"/>
      <c r="AG19" s="31">
        <f>AF19*250/AF24</f>
        <v>0</v>
      </c>
      <c r="AH19" s="17" t="s">
        <v>74</v>
      </c>
      <c r="AI19" s="30"/>
      <c r="AJ19" s="31">
        <f>AI19*250/AI24</f>
        <v>0</v>
      </c>
      <c r="AK19" s="30"/>
      <c r="AL19" s="31">
        <f>AK19*250/AK24</f>
        <v>0</v>
      </c>
      <c r="AM19" s="30">
        <v>0</v>
      </c>
      <c r="AN19" s="31">
        <f>AM19*250/AM24</f>
        <v>0</v>
      </c>
      <c r="AO19" s="30">
        <v>0</v>
      </c>
      <c r="AP19" s="31">
        <f>AO19*250/AO24</f>
        <v>0</v>
      </c>
      <c r="AQ19" s="30"/>
      <c r="AR19" s="31">
        <f>AQ19*250/AQ24</f>
        <v>0</v>
      </c>
      <c r="AS19" s="30"/>
      <c r="AT19" s="31">
        <f>AS19*250/AS24</f>
        <v>0</v>
      </c>
      <c r="AU19" s="30">
        <v>10</v>
      </c>
      <c r="AV19" s="31">
        <f>AU19*250/AU24</f>
        <v>2.450980392156863</v>
      </c>
      <c r="AW19" s="44">
        <v>170</v>
      </c>
      <c r="AX19" s="31">
        <f>AW19*250/AW24</f>
        <v>41.666666666666664</v>
      </c>
      <c r="AY19" s="30">
        <v>40</v>
      </c>
      <c r="AZ19" s="31">
        <f>AY19*250/AY24</f>
        <v>89.28571428571429</v>
      </c>
      <c r="BA19" s="30">
        <v>20</v>
      </c>
      <c r="BB19" s="31">
        <f>BA19*250/BA24</f>
        <v>44.642857142857146</v>
      </c>
      <c r="BC19" s="17" t="s">
        <v>74</v>
      </c>
      <c r="BD19" s="33"/>
      <c r="BE19" s="79">
        <f>(BD19)*BE24/(BD24)</f>
        <v>0</v>
      </c>
      <c r="BF19" s="33"/>
      <c r="BG19" s="79">
        <f>(BF19)*BG24/(BF24)</f>
        <v>0</v>
      </c>
      <c r="BH19" s="33"/>
      <c r="BI19" s="31">
        <f>BH19*250/BH24</f>
        <v>0</v>
      </c>
      <c r="BJ19" s="33"/>
      <c r="BK19" s="31">
        <f>BJ19*250/BJ24</f>
        <v>0</v>
      </c>
      <c r="BL19" s="30"/>
      <c r="BM19" s="79">
        <f>(BL19)*BM24/(BL24)</f>
        <v>0</v>
      </c>
      <c r="BN19" s="30">
        <v>0</v>
      </c>
      <c r="BO19" s="31">
        <f>BN19*250/BN24</f>
        <v>0</v>
      </c>
      <c r="BP19" s="30">
        <v>0</v>
      </c>
      <c r="BQ19" s="31">
        <f>BP19*250/BP24</f>
        <v>0</v>
      </c>
      <c r="BR19" s="30">
        <v>0</v>
      </c>
      <c r="BS19" s="31">
        <f>BR19*250/BR24</f>
        <v>0</v>
      </c>
      <c r="BT19" s="30">
        <v>0</v>
      </c>
      <c r="BU19" s="31">
        <f>BT19*250/BT24</f>
        <v>0</v>
      </c>
      <c r="BW19" s="17" t="s">
        <v>74</v>
      </c>
      <c r="BX19" s="30"/>
      <c r="BY19" s="38"/>
      <c r="BZ19" s="33"/>
      <c r="CA19" s="31">
        <f>BZ19*250/BZ24</f>
        <v>0</v>
      </c>
      <c r="CB19" s="34"/>
      <c r="CC19" s="31">
        <f>CB19*250/CB24</f>
        <v>0</v>
      </c>
      <c r="CD19" s="68"/>
      <c r="CE19" s="17" t="s">
        <v>74</v>
      </c>
      <c r="CF19" s="33"/>
      <c r="CG19" s="31">
        <f>CF19*250/CF24</f>
        <v>0</v>
      </c>
      <c r="CH19" s="33"/>
      <c r="CI19" s="31">
        <f>CH19*250/CH24</f>
        <v>0</v>
      </c>
      <c r="CJ19" s="33"/>
      <c r="CK19" s="31">
        <f>CJ19*250/CJ24</f>
        <v>0</v>
      </c>
      <c r="CL19" s="33"/>
      <c r="CM19" s="31">
        <f>CL19*250/CL24</f>
        <v>0</v>
      </c>
      <c r="CN19" s="33"/>
      <c r="CO19" s="31">
        <f>CN19*250/CN24</f>
        <v>0</v>
      </c>
    </row>
    <row r="20" spans="4:83" ht="12.75">
      <c r="D20" s="37" t="s">
        <v>76</v>
      </c>
      <c r="K20"/>
      <c r="L20"/>
      <c r="M20" s="45"/>
      <c r="N20" s="31">
        <f>M20*250/M24</f>
        <v>0</v>
      </c>
      <c r="Q20" s="37" t="s">
        <v>76</v>
      </c>
      <c r="X20"/>
      <c r="Y20"/>
      <c r="AB20" s="45"/>
      <c r="AC20" s="31">
        <f>AB20*250/AB24</f>
        <v>0</v>
      </c>
      <c r="AF20" s="45"/>
      <c r="AG20" s="31">
        <f>AF20*250/AF24</f>
        <v>0</v>
      </c>
      <c r="AH20" s="37" t="s">
        <v>76</v>
      </c>
      <c r="AI20" s="45"/>
      <c r="AJ20" s="31">
        <f>AI20*250/AI24</f>
        <v>0</v>
      </c>
      <c r="AK20" s="45"/>
      <c r="AL20" s="31">
        <f>AK20*250/AK24</f>
        <v>0</v>
      </c>
      <c r="AM20" s="45"/>
      <c r="AN20" s="31">
        <f>AM20*250/AM24</f>
        <v>0</v>
      </c>
      <c r="AO20" s="45"/>
      <c r="AP20" s="31">
        <f>AO20*250/AO24</f>
        <v>0</v>
      </c>
      <c r="AQ20" s="45"/>
      <c r="AR20" s="31">
        <f>AQ20*250/AQ24</f>
        <v>0</v>
      </c>
      <c r="AS20" s="4"/>
      <c r="AT20" s="4"/>
      <c r="AU20" s="4"/>
      <c r="AV20" s="4"/>
      <c r="AW20" s="45"/>
      <c r="AX20" s="19"/>
      <c r="AY20" s="45"/>
      <c r="AZ20" s="31">
        <f>AY20*250/AY24</f>
        <v>0</v>
      </c>
      <c r="BA20" s="45"/>
      <c r="BB20" s="31">
        <f>BA20*250/BA24</f>
        <v>0</v>
      </c>
      <c r="BC20" s="37" t="s">
        <v>76</v>
      </c>
      <c r="BE20" s="79">
        <f>(BD20)*BE24/(BD24)</f>
        <v>0</v>
      </c>
      <c r="BG20" s="79">
        <f>(BF20)*BG24/(BF24)</f>
        <v>0</v>
      </c>
      <c r="BL20" s="4"/>
      <c r="BM20" s="79">
        <f>(BL20)*BM24/(BL24)</f>
        <v>0</v>
      </c>
      <c r="BN20" s="45">
        <v>0</v>
      </c>
      <c r="BO20" s="31">
        <f>BN20*250/BN24</f>
        <v>0</v>
      </c>
      <c r="BP20" s="45">
        <v>0</v>
      </c>
      <c r="BQ20" s="31">
        <f>BP20*250/BP24</f>
        <v>0</v>
      </c>
      <c r="BR20" s="47">
        <v>110</v>
      </c>
      <c r="BS20" s="31">
        <f>BR20*250/BR24</f>
        <v>42.96875</v>
      </c>
      <c r="BT20" s="45"/>
      <c r="BU20" s="31">
        <f>BT20*250/BT24</f>
        <v>0</v>
      </c>
      <c r="BW20" s="37" t="s">
        <v>76</v>
      </c>
      <c r="BX20" s="4"/>
      <c r="BY20" s="4"/>
      <c r="CB20" s="4"/>
      <c r="CC20" s="4"/>
      <c r="CD20" s="4"/>
      <c r="CE20" s="37" t="s">
        <v>76</v>
      </c>
    </row>
    <row r="21" spans="4:83" ht="12.75">
      <c r="D21" s="37"/>
      <c r="K21"/>
      <c r="L21"/>
      <c r="M21" s="45"/>
      <c r="N21" s="31"/>
      <c r="Q21" s="37"/>
      <c r="X21"/>
      <c r="Y21"/>
      <c r="AB21" s="45"/>
      <c r="AC21" s="31"/>
      <c r="AF21" s="45"/>
      <c r="AG21" s="31"/>
      <c r="AH21" s="37"/>
      <c r="AI21" s="45"/>
      <c r="AJ21" s="31"/>
      <c r="AK21" s="45"/>
      <c r="AL21" s="31"/>
      <c r="AM21" s="45"/>
      <c r="AN21" s="31"/>
      <c r="AO21" s="45"/>
      <c r="AP21" s="31"/>
      <c r="AQ21" s="45"/>
      <c r="AR21" s="31"/>
      <c r="AS21" s="4"/>
      <c r="AT21" s="4"/>
      <c r="AU21" s="4"/>
      <c r="AV21" s="4"/>
      <c r="AW21" s="45"/>
      <c r="AX21" s="19"/>
      <c r="AY21" s="45"/>
      <c r="AZ21" s="31"/>
      <c r="BA21" s="45"/>
      <c r="BB21" s="31"/>
      <c r="BC21" s="37"/>
      <c r="BE21" s="79">
        <f>(BD21)*BE24/(BD24)</f>
        <v>0</v>
      </c>
      <c r="BG21" s="79">
        <f>(BF21)*BG24/(BF24)</f>
        <v>0</v>
      </c>
      <c r="BL21" s="4"/>
      <c r="BM21" s="79">
        <f>(BL21)*BM24/(BL24)</f>
        <v>0</v>
      </c>
      <c r="BN21" s="45"/>
      <c r="BO21" s="31"/>
      <c r="BP21" s="45"/>
      <c r="BQ21" s="31"/>
      <c r="BR21" s="32"/>
      <c r="BS21" s="31"/>
      <c r="BT21" s="45">
        <v>0</v>
      </c>
      <c r="BU21" s="31"/>
      <c r="BW21" s="37"/>
      <c r="BX21" s="4"/>
      <c r="BY21" s="4"/>
      <c r="CB21" s="4"/>
      <c r="CC21" s="4"/>
      <c r="CD21" s="4"/>
      <c r="CE21" s="37"/>
    </row>
    <row r="22" spans="4:93" ht="12.75">
      <c r="D22" t="s">
        <v>78</v>
      </c>
      <c r="E22" s="46"/>
      <c r="F22" s="62"/>
      <c r="G22" s="46"/>
      <c r="H22" s="36"/>
      <c r="I22" s="46"/>
      <c r="J22" s="38"/>
      <c r="K22" s="33"/>
      <c r="L22" s="31">
        <f>K22*250/K24</f>
        <v>0</v>
      </c>
      <c r="M22" s="46"/>
      <c r="N22" s="31">
        <f>M22*250/M24</f>
        <v>0</v>
      </c>
      <c r="Q22" t="s">
        <v>78</v>
      </c>
      <c r="R22" s="46"/>
      <c r="S22" s="38"/>
      <c r="V22" s="46"/>
      <c r="W22" s="31">
        <f>V22*250/V24</f>
        <v>0</v>
      </c>
      <c r="X22" s="33"/>
      <c r="Y22" s="31">
        <f>X22*250/X24</f>
        <v>0</v>
      </c>
      <c r="Z22" s="46"/>
      <c r="AA22" s="38"/>
      <c r="AB22" s="46"/>
      <c r="AC22" s="31">
        <f>AB22*250/AB24</f>
        <v>0</v>
      </c>
      <c r="AD22" s="33"/>
      <c r="AE22" s="31">
        <f>AD22*250/AD24</f>
        <v>0</v>
      </c>
      <c r="AF22" s="46"/>
      <c r="AG22" s="31">
        <f>AF22*250/AF24</f>
        <v>0</v>
      </c>
      <c r="AH22" t="s">
        <v>78</v>
      </c>
      <c r="AI22" s="46"/>
      <c r="AJ22" s="31">
        <f>AI22*250/AI24</f>
        <v>0</v>
      </c>
      <c r="AK22" s="46"/>
      <c r="AL22" s="31">
        <f>AK22*250/AK24</f>
        <v>0</v>
      </c>
      <c r="AM22" s="46"/>
      <c r="AN22" s="31">
        <f>AM22*250/AM24</f>
        <v>0</v>
      </c>
      <c r="AO22" s="46"/>
      <c r="AP22" s="31">
        <f>AO22*250/AO24</f>
        <v>0</v>
      </c>
      <c r="AQ22" s="46"/>
      <c r="AR22" s="31">
        <f>AQ22*250/AQ24</f>
        <v>0</v>
      </c>
      <c r="AS22" s="46"/>
      <c r="AT22" s="38"/>
      <c r="AU22" s="46"/>
      <c r="AV22" s="38"/>
      <c r="AW22" s="46"/>
      <c r="AX22" s="31">
        <f>AW22*250/AW24</f>
        <v>0</v>
      </c>
      <c r="AY22" s="46"/>
      <c r="AZ22" s="31">
        <f>AY22*250/AY24</f>
        <v>0</v>
      </c>
      <c r="BA22" s="46"/>
      <c r="BB22" s="31">
        <f>BA22*250/BA24</f>
        <v>0</v>
      </c>
      <c r="BC22" t="s">
        <v>78</v>
      </c>
      <c r="BD22" s="33"/>
      <c r="BE22" s="79">
        <f>(BD22)*BE24/(BD24)</f>
        <v>0</v>
      </c>
      <c r="BF22" s="33"/>
      <c r="BG22" s="79">
        <f>(BF22)*BG24/(BF24)</f>
        <v>0</v>
      </c>
      <c r="BH22" s="33"/>
      <c r="BI22" s="31">
        <f>BH22*250/BH24</f>
        <v>0</v>
      </c>
      <c r="BJ22" s="33"/>
      <c r="BK22" s="31">
        <f>BJ22*250/BJ24</f>
        <v>0</v>
      </c>
      <c r="BL22" s="46"/>
      <c r="BM22" s="79">
        <f>(BL22)*BM24/(BL24)</f>
        <v>0</v>
      </c>
      <c r="BN22" s="46"/>
      <c r="BO22" s="31">
        <f>BN22*250/BN24</f>
        <v>0</v>
      </c>
      <c r="BP22" s="46"/>
      <c r="BQ22" s="31">
        <f>BP22*250/BP24</f>
        <v>0</v>
      </c>
      <c r="BR22" s="46"/>
      <c r="BS22" s="31">
        <f>BR22*250/BR24</f>
        <v>0</v>
      </c>
      <c r="BT22" s="46">
        <v>150</v>
      </c>
      <c r="BU22" s="31">
        <f>BT22*250/BT24</f>
        <v>153.0612244897959</v>
      </c>
      <c r="BW22" t="s">
        <v>78</v>
      </c>
      <c r="BX22" s="46"/>
      <c r="BY22" s="38"/>
      <c r="BZ22" s="33"/>
      <c r="CA22" s="31">
        <f>BZ22*250/BZ24</f>
        <v>0</v>
      </c>
      <c r="CB22" s="49"/>
      <c r="CC22" s="31">
        <f>CB22*250/CB24</f>
        <v>0</v>
      </c>
      <c r="CD22" s="68"/>
      <c r="CE22" t="s">
        <v>78</v>
      </c>
      <c r="CF22" s="33"/>
      <c r="CG22" s="31">
        <f>CF22*250/CF24</f>
        <v>0</v>
      </c>
      <c r="CH22" s="33"/>
      <c r="CI22" s="31">
        <f>CH22*250/CH24</f>
        <v>0</v>
      </c>
      <c r="CJ22" s="33"/>
      <c r="CK22" s="31">
        <f>CJ22*250/CJ24</f>
        <v>0</v>
      </c>
      <c r="CL22" s="33"/>
      <c r="CM22" s="31">
        <f>CL22*250/CL24</f>
        <v>0</v>
      </c>
      <c r="CN22" s="33"/>
      <c r="CO22" s="31">
        <f>CN22*250/CN24</f>
        <v>0</v>
      </c>
    </row>
    <row r="23" spans="5:93" ht="12.75">
      <c r="E23" s="46"/>
      <c r="F23" s="38"/>
      <c r="G23" s="46"/>
      <c r="H23" s="54"/>
      <c r="I23" s="46"/>
      <c r="J23" s="38"/>
      <c r="K23" s="33"/>
      <c r="L23" s="19"/>
      <c r="M23" s="46"/>
      <c r="N23" s="19"/>
      <c r="R23" s="46"/>
      <c r="S23" s="38"/>
      <c r="V23" s="46"/>
      <c r="W23" s="38"/>
      <c r="X23" s="45"/>
      <c r="Y23" s="19"/>
      <c r="Z23" s="46"/>
      <c r="AA23" s="38"/>
      <c r="AB23" s="46"/>
      <c r="AC23" s="19"/>
      <c r="AD23" s="45"/>
      <c r="AE23" s="19"/>
      <c r="AF23" s="46"/>
      <c r="AG23" s="19"/>
      <c r="AI23" s="46"/>
      <c r="AJ23" s="19"/>
      <c r="AK23" s="46"/>
      <c r="AL23" s="19"/>
      <c r="AM23" s="46"/>
      <c r="AN23" s="19"/>
      <c r="AO23" s="46"/>
      <c r="AP23" s="19"/>
      <c r="AQ23" s="46"/>
      <c r="AR23" s="19"/>
      <c r="AS23" s="46"/>
      <c r="AT23" s="38"/>
      <c r="AU23" s="46"/>
      <c r="AV23" s="38"/>
      <c r="AW23" s="46"/>
      <c r="AX23" s="19"/>
      <c r="AY23" s="46"/>
      <c r="AZ23" s="19"/>
      <c r="BA23" s="46"/>
      <c r="BB23" s="19"/>
      <c r="BD23" s="33"/>
      <c r="BE23" s="19"/>
      <c r="BF23" s="33"/>
      <c r="BG23" s="19"/>
      <c r="BH23" s="45"/>
      <c r="BI23" s="19"/>
      <c r="BJ23" s="45"/>
      <c r="BK23" s="19"/>
      <c r="BL23" s="46"/>
      <c r="BM23" s="19"/>
      <c r="BN23" s="46"/>
      <c r="BO23" s="19"/>
      <c r="BP23" s="46"/>
      <c r="BQ23" s="19"/>
      <c r="BR23" s="46"/>
      <c r="BS23" s="19"/>
      <c r="BT23" s="46"/>
      <c r="BU23" s="19"/>
      <c r="BX23" s="46"/>
      <c r="BY23" s="38"/>
      <c r="BZ23" s="45"/>
      <c r="CA23" s="19"/>
      <c r="CB23" s="49"/>
      <c r="CC23" s="55"/>
      <c r="CD23" s="82"/>
      <c r="CF23" s="45"/>
      <c r="CG23" s="19"/>
      <c r="CH23" s="45"/>
      <c r="CI23" s="19"/>
      <c r="CJ23" s="45"/>
      <c r="CK23" s="19"/>
      <c r="CL23" s="45"/>
      <c r="CM23" s="19"/>
      <c r="CN23" s="45"/>
      <c r="CO23" s="19"/>
    </row>
    <row r="24" spans="5:93" ht="12.75">
      <c r="E24" s="30">
        <f>SUM(E3:E23)</f>
        <v>1120</v>
      </c>
      <c r="F24" s="51">
        <f>SUM(F3:F23)</f>
        <v>250.00000000000003</v>
      </c>
      <c r="G24" s="30">
        <f>SUM(G3:G23)</f>
        <v>1080</v>
      </c>
      <c r="H24" s="36">
        <f>SUM(H3:H23)</f>
        <v>250</v>
      </c>
      <c r="I24" s="30">
        <f>SUM(I3:I23)</f>
        <v>1000</v>
      </c>
      <c r="J24" s="51">
        <f>SUM(J3:J23)</f>
        <v>250</v>
      </c>
      <c r="K24" s="34">
        <f>SUM(K3:K23)</f>
        <v>102</v>
      </c>
      <c r="L24" s="51">
        <f>SUM(L3:L23)</f>
        <v>250</v>
      </c>
      <c r="M24" s="30">
        <f>SUM(M3:M23)</f>
        <v>100</v>
      </c>
      <c r="N24" s="51">
        <f>SUM(N3:N23)</f>
        <v>250</v>
      </c>
      <c r="R24" s="30">
        <f>SUM(R3:R23)</f>
        <v>997</v>
      </c>
      <c r="S24" s="51">
        <f>SUM(S3:S23)</f>
        <v>250</v>
      </c>
      <c r="V24" s="30">
        <f>SUM(V3:V23)</f>
        <v>1105</v>
      </c>
      <c r="W24" s="51">
        <f>SUM(W3:W23)</f>
        <v>250</v>
      </c>
      <c r="X24" s="30">
        <f>SUM(X3:X23)</f>
        <v>100</v>
      </c>
      <c r="Y24" s="51">
        <f>SUM(Y2:Y23)</f>
        <v>250</v>
      </c>
      <c r="Z24" s="30">
        <f>SUM(Z3:Z23)</f>
        <v>1100</v>
      </c>
      <c r="AA24" s="51">
        <f>SUM(AA3:AA23)</f>
        <v>250</v>
      </c>
      <c r="AB24" s="30">
        <f>SUM(AB3:AB23)</f>
        <v>100</v>
      </c>
      <c r="AC24" s="51">
        <f>SUM(AC3:AC23)</f>
        <v>250</v>
      </c>
      <c r="AD24" s="30">
        <f>SUM(AD3:AD23)</f>
        <v>97.55999999999999</v>
      </c>
      <c r="AE24" s="51">
        <f>SUM(AE3:AE23)</f>
        <v>250.00000000000003</v>
      </c>
      <c r="AF24" s="30">
        <f>SUM(AF3:AF23)</f>
        <v>100</v>
      </c>
      <c r="AG24" s="51">
        <f>SUM(AG3:AG23)</f>
        <v>250</v>
      </c>
      <c r="AI24" s="30">
        <f>SUM(AI3:AI23)</f>
        <v>100</v>
      </c>
      <c r="AJ24" s="51">
        <f>SUM(AJ3:AJ23)</f>
        <v>250</v>
      </c>
      <c r="AK24" s="30">
        <f>SUM(AK3:AK23)</f>
        <v>100</v>
      </c>
      <c r="AL24" s="51">
        <f>SUM(AL3:AL23)</f>
        <v>250</v>
      </c>
      <c r="AM24" s="30">
        <f>SUM(AM3:AM23)</f>
        <v>100</v>
      </c>
      <c r="AN24" s="51">
        <f>SUM(AN3:AN23)</f>
        <v>250</v>
      </c>
      <c r="AO24" s="30">
        <f>SUM(AO3:AO23)</f>
        <v>100</v>
      </c>
      <c r="AP24" s="51">
        <f>SUM(AP3:AP23)</f>
        <v>250</v>
      </c>
      <c r="AQ24" s="30">
        <f>SUM(AQ3:AQ23)</f>
        <v>96</v>
      </c>
      <c r="AR24" s="51">
        <f>SUM(AR3:AR23)</f>
        <v>250</v>
      </c>
      <c r="AS24" s="30">
        <f>SUM(AS3:AS23)</f>
        <v>1120</v>
      </c>
      <c r="AT24" s="51">
        <f>SUM(AT3:AT23)</f>
        <v>250</v>
      </c>
      <c r="AU24" s="30">
        <f>SUM(AU3:AU23)</f>
        <v>1020</v>
      </c>
      <c r="AV24" s="51">
        <f>SUM(AV3:AV23)</f>
        <v>250</v>
      </c>
      <c r="AW24" s="30">
        <f>SUM(AW3:AW23)</f>
        <v>1020</v>
      </c>
      <c r="AX24" s="51">
        <f>SUM(AX3:AX23)</f>
        <v>250</v>
      </c>
      <c r="AY24" s="30">
        <f>SUM(AY3:AY23)</f>
        <v>112</v>
      </c>
      <c r="AZ24" s="51">
        <f>SUM(AZ3:AZ23)</f>
        <v>250</v>
      </c>
      <c r="BA24" s="30">
        <f>SUM(BA3:BA23)</f>
        <v>112</v>
      </c>
      <c r="BB24" s="51">
        <f>SUM(BB3:BB23)</f>
        <v>250</v>
      </c>
      <c r="BD24" s="34">
        <f>SUM(BD3:BD23)</f>
        <v>109.99</v>
      </c>
      <c r="BE24" s="83">
        <v>100</v>
      </c>
      <c r="BF24" s="34">
        <f>SUM(BF3:BF23)</f>
        <v>109</v>
      </c>
      <c r="BG24" s="83">
        <v>100</v>
      </c>
      <c r="BH24" s="30">
        <f>SUM(BH3:BH23)</f>
        <v>100.2</v>
      </c>
      <c r="BI24" s="51">
        <f>SUM(BI3:BI23)</f>
        <v>249.99999999999997</v>
      </c>
      <c r="BJ24" s="30">
        <f>SUM(BJ3:BJ23)</f>
        <v>100.53999999999999</v>
      </c>
      <c r="BK24" s="51">
        <f>SUM(BK3:BK23)</f>
        <v>250</v>
      </c>
      <c r="BL24" s="30">
        <f>SUM(BL3:BL23)</f>
        <v>1000</v>
      </c>
      <c r="BM24" s="83">
        <v>100</v>
      </c>
      <c r="BN24" s="30">
        <f>SUM(BN3:BN23)</f>
        <v>92</v>
      </c>
      <c r="BO24" s="51">
        <f>SUM(BO3:BO23)</f>
        <v>250</v>
      </c>
      <c r="BP24" s="30">
        <f>SUM(BP3:BP23)</f>
        <v>266</v>
      </c>
      <c r="BQ24" s="51">
        <f>SUM(BQ3:BQ23)</f>
        <v>250</v>
      </c>
      <c r="BR24" s="4">
        <f>SUM(BR3:BR23)</f>
        <v>640</v>
      </c>
      <c r="BS24" s="51">
        <f>SUM(BS3:BS23)</f>
        <v>250</v>
      </c>
      <c r="BT24" s="30">
        <f>SUM(BT3:BT23)</f>
        <v>245</v>
      </c>
      <c r="BU24" s="51">
        <f>SUM(BU3:BU23)</f>
        <v>250</v>
      </c>
      <c r="BX24" s="30">
        <f>SUM(BX3:BX23)</f>
        <v>1060</v>
      </c>
      <c r="BY24" s="51">
        <f>SUM(BY3:BY23)</f>
        <v>250</v>
      </c>
      <c r="BZ24" s="30">
        <f>SUM(BZ3:BZ23)</f>
        <v>100.5</v>
      </c>
      <c r="CA24" s="51">
        <f>SUM(CA3:CA23)</f>
        <v>250</v>
      </c>
      <c r="CB24" s="30">
        <f>SUM(CB3:CB23)</f>
        <v>1000</v>
      </c>
      <c r="CC24" s="51">
        <f>SUM(CC3:CC23)</f>
        <v>250</v>
      </c>
      <c r="CD24" s="71"/>
      <c r="CF24" s="30">
        <f>SUM(CF3:CF23)</f>
        <v>100.56</v>
      </c>
      <c r="CG24" s="51">
        <f>SUM(CG3:CG23)</f>
        <v>250</v>
      </c>
      <c r="CH24" s="30">
        <f>SUM(CH3:CH23)</f>
        <v>100.00999999999999</v>
      </c>
      <c r="CI24" s="51">
        <f>SUM(CI3:CI23)</f>
        <v>250</v>
      </c>
      <c r="CJ24" s="30">
        <f>SUM(CJ3:CJ23)</f>
        <v>100.10000000000001</v>
      </c>
      <c r="CK24" s="51">
        <f>SUM(CK3:CK23)</f>
        <v>249.99999999999997</v>
      </c>
      <c r="CL24" s="30">
        <f>SUM(CL3:CL23)</f>
        <v>100.00999999999999</v>
      </c>
      <c r="CM24" s="51">
        <f>SUM(CM3:CM23)</f>
        <v>250</v>
      </c>
      <c r="CN24" s="30">
        <f>SUM(CN3:CN23)</f>
        <v>100.42000000000002</v>
      </c>
      <c r="CO24" s="51">
        <f>SUM(CO3:CO23)</f>
        <v>249.99999999999994</v>
      </c>
    </row>
    <row r="25" spans="3:93" ht="12.75">
      <c r="C25" s="3">
        <f>SUM(C6:C24)</f>
        <v>149.32000000000002</v>
      </c>
      <c r="E25" s="46"/>
      <c r="F25" s="38"/>
      <c r="G25" s="46"/>
      <c r="H25" s="38"/>
      <c r="I25" s="46"/>
      <c r="J25" s="38"/>
      <c r="K25" s="45"/>
      <c r="L25" s="19"/>
      <c r="M25" s="46"/>
      <c r="N25" s="19"/>
      <c r="R25" s="46"/>
      <c r="S25" s="38"/>
      <c r="V25" s="46"/>
      <c r="W25" s="38"/>
      <c r="X25" s="45"/>
      <c r="Y25" s="19" t="s">
        <v>89</v>
      </c>
      <c r="Z25" s="46"/>
      <c r="AA25" s="38"/>
      <c r="AB25" s="46"/>
      <c r="AC25" s="19"/>
      <c r="AD25" s="45"/>
      <c r="AE25" s="19" t="s">
        <v>90</v>
      </c>
      <c r="AF25" s="46"/>
      <c r="AG25" s="19"/>
      <c r="AH25" t="s">
        <v>91</v>
      </c>
      <c r="AI25" s="46"/>
      <c r="AJ25" s="19"/>
      <c r="AK25" s="46"/>
      <c r="AL25" s="19"/>
      <c r="AM25" s="46"/>
      <c r="AN25" s="19"/>
      <c r="AO25" s="46"/>
      <c r="AP25" s="19"/>
      <c r="AQ25" s="46"/>
      <c r="AR25" s="19"/>
      <c r="AS25" s="46"/>
      <c r="AT25" s="38"/>
      <c r="AU25" s="46"/>
      <c r="AV25" s="38"/>
      <c r="AW25" s="46"/>
      <c r="AX25" s="19"/>
      <c r="AY25" s="46"/>
      <c r="AZ25" s="19"/>
      <c r="BA25" s="46"/>
      <c r="BB25" s="19"/>
      <c r="BC25" t="s">
        <v>91</v>
      </c>
      <c r="BD25" s="45"/>
      <c r="BE25" s="19"/>
      <c r="BF25" s="33"/>
      <c r="BG25" s="19"/>
      <c r="BH25" s="45"/>
      <c r="BI25" s="19" t="s">
        <v>90</v>
      </c>
      <c r="BJ25" s="45"/>
      <c r="BK25" s="19" t="s">
        <v>90</v>
      </c>
      <c r="BL25" s="46"/>
      <c r="BM25" s="19"/>
      <c r="BN25" s="46"/>
      <c r="BO25" s="19"/>
      <c r="BP25" s="46"/>
      <c r="BQ25" s="19"/>
      <c r="BR25" s="46"/>
      <c r="BS25" s="19"/>
      <c r="BT25" s="46"/>
      <c r="BU25" s="19"/>
      <c r="BW25" t="s">
        <v>91</v>
      </c>
      <c r="BX25" s="46"/>
      <c r="BY25" s="38"/>
      <c r="BZ25" s="45"/>
      <c r="CA25" s="19" t="s">
        <v>90</v>
      </c>
      <c r="CB25" s="46"/>
      <c r="CC25" s="38"/>
      <c r="CD25" s="70"/>
      <c r="CE25" t="s">
        <v>91</v>
      </c>
      <c r="CF25" s="45"/>
      <c r="CG25" s="19" t="s">
        <v>90</v>
      </c>
      <c r="CH25" s="45"/>
      <c r="CI25" s="19" t="s">
        <v>90</v>
      </c>
      <c r="CJ25" s="45"/>
      <c r="CK25" s="19" t="s">
        <v>90</v>
      </c>
      <c r="CL25" s="45"/>
      <c r="CM25" s="19" t="s">
        <v>90</v>
      </c>
      <c r="CN25" s="45"/>
      <c r="CO25" s="19" t="s">
        <v>90</v>
      </c>
    </row>
    <row r="26" spans="5:93" ht="12.75">
      <c r="E26" s="46"/>
      <c r="F26" s="38">
        <v>1260</v>
      </c>
      <c r="G26" s="46" t="s">
        <v>92</v>
      </c>
      <c r="H26" s="38">
        <v>1260</v>
      </c>
      <c r="I26" s="46" t="s">
        <v>96</v>
      </c>
      <c r="J26" s="38">
        <v>1260</v>
      </c>
      <c r="K26" s="45" t="s">
        <v>92</v>
      </c>
      <c r="L26" s="19">
        <v>1280</v>
      </c>
      <c r="M26" s="46" t="s">
        <v>92</v>
      </c>
      <c r="N26" s="56">
        <v>1250</v>
      </c>
      <c r="R26" s="46" t="s">
        <v>92</v>
      </c>
      <c r="S26" s="38">
        <v>1260</v>
      </c>
      <c r="V26" s="46" t="s">
        <v>95</v>
      </c>
      <c r="W26" s="38">
        <v>1260</v>
      </c>
      <c r="X26" s="45" t="s">
        <v>96</v>
      </c>
      <c r="Y26" s="38">
        <v>1255</v>
      </c>
      <c r="Z26" s="46" t="s">
        <v>96</v>
      </c>
      <c r="AA26" s="38">
        <v>1260</v>
      </c>
      <c r="AB26" s="46" t="s">
        <v>92</v>
      </c>
      <c r="AC26" s="56">
        <v>1250</v>
      </c>
      <c r="AD26" s="45" t="s">
        <v>92</v>
      </c>
      <c r="AE26" s="19">
        <v>1280</v>
      </c>
      <c r="AF26" s="46" t="s">
        <v>92</v>
      </c>
      <c r="AG26" s="56">
        <v>1250</v>
      </c>
      <c r="AI26" s="46" t="s">
        <v>92</v>
      </c>
      <c r="AJ26" s="56">
        <v>1250</v>
      </c>
      <c r="AK26" s="46" t="s">
        <v>92</v>
      </c>
      <c r="AL26" s="56">
        <v>1250</v>
      </c>
      <c r="AM26" s="46" t="s">
        <v>92</v>
      </c>
      <c r="AN26" s="56">
        <v>1250</v>
      </c>
      <c r="AO26" s="46" t="s">
        <v>92</v>
      </c>
      <c r="AP26" s="56">
        <v>1280</v>
      </c>
      <c r="AQ26" s="46" t="s">
        <v>92</v>
      </c>
      <c r="AR26" s="56">
        <v>1280</v>
      </c>
      <c r="AS26" s="46" t="s">
        <v>92</v>
      </c>
      <c r="AT26" s="38">
        <v>1260</v>
      </c>
      <c r="AU26" s="46" t="s">
        <v>92</v>
      </c>
      <c r="AV26" s="38">
        <v>1260</v>
      </c>
      <c r="AW26" s="46" t="s">
        <v>92</v>
      </c>
      <c r="AX26" s="56" t="s">
        <v>97</v>
      </c>
      <c r="AY26" s="46" t="s">
        <v>92</v>
      </c>
      <c r="AZ26" s="56">
        <v>1250</v>
      </c>
      <c r="BA26" s="46" t="s">
        <v>92</v>
      </c>
      <c r="BB26" s="56">
        <v>1250</v>
      </c>
      <c r="BD26" s="45" t="s">
        <v>96</v>
      </c>
      <c r="BE26" s="19">
        <v>1280</v>
      </c>
      <c r="BF26" s="45" t="s">
        <v>96</v>
      </c>
      <c r="BG26" s="19">
        <v>1280</v>
      </c>
      <c r="BH26" s="45" t="s">
        <v>92</v>
      </c>
      <c r="BI26" s="19">
        <v>1280</v>
      </c>
      <c r="BJ26" s="45" t="s">
        <v>92</v>
      </c>
      <c r="BK26" s="19">
        <v>1280</v>
      </c>
      <c r="BL26" s="46" t="s">
        <v>96</v>
      </c>
      <c r="BM26" s="38">
        <v>1260</v>
      </c>
      <c r="BN26" s="46" t="s">
        <v>92</v>
      </c>
      <c r="BO26" s="56" t="s">
        <v>98</v>
      </c>
      <c r="BP26" s="46" t="s">
        <v>92</v>
      </c>
      <c r="BQ26" s="56" t="s">
        <v>99</v>
      </c>
      <c r="BR26" s="46" t="s">
        <v>92</v>
      </c>
      <c r="BS26" s="56" t="s">
        <v>99</v>
      </c>
      <c r="BT26" s="46" t="s">
        <v>92</v>
      </c>
      <c r="BU26" s="56" t="s">
        <v>94</v>
      </c>
      <c r="BX26" s="46" t="s">
        <v>92</v>
      </c>
      <c r="BY26" s="38">
        <v>1260</v>
      </c>
      <c r="BZ26" s="45" t="s">
        <v>92</v>
      </c>
      <c r="CA26" s="19">
        <v>1280</v>
      </c>
      <c r="CB26" s="46" t="s">
        <v>95</v>
      </c>
      <c r="CC26" s="38">
        <v>1260</v>
      </c>
      <c r="CD26" s="70"/>
      <c r="CF26" s="45" t="s">
        <v>92</v>
      </c>
      <c r="CG26" s="19">
        <v>1280</v>
      </c>
      <c r="CH26" s="45" t="s">
        <v>92</v>
      </c>
      <c r="CI26" s="19">
        <v>1280</v>
      </c>
      <c r="CJ26" s="45" t="s">
        <v>92</v>
      </c>
      <c r="CK26" s="19">
        <v>1280</v>
      </c>
      <c r="CL26" s="45" t="s">
        <v>92</v>
      </c>
      <c r="CM26" s="19">
        <v>1280</v>
      </c>
      <c r="CN26" s="45" t="s">
        <v>92</v>
      </c>
      <c r="CO26" s="19">
        <v>1280</v>
      </c>
    </row>
    <row r="27" spans="1:93" ht="12.75">
      <c r="A27" s="1"/>
      <c r="E27" s="57"/>
      <c r="F27" s="59">
        <v>1280</v>
      </c>
      <c r="G27" s="57"/>
      <c r="H27" s="59">
        <v>1280</v>
      </c>
      <c r="I27" s="57"/>
      <c r="J27" s="59">
        <v>1280</v>
      </c>
      <c r="K27" s="60"/>
      <c r="L27" s="61">
        <v>1285</v>
      </c>
      <c r="M27" s="57"/>
      <c r="N27" s="58"/>
      <c r="R27" s="57"/>
      <c r="S27" s="59">
        <v>1280</v>
      </c>
      <c r="V27" s="57"/>
      <c r="W27" s="59">
        <v>1280</v>
      </c>
      <c r="X27" s="60"/>
      <c r="Y27" s="59">
        <v>1315</v>
      </c>
      <c r="Z27" s="57"/>
      <c r="AA27" s="59">
        <v>1280</v>
      </c>
      <c r="AB27" s="57"/>
      <c r="AC27" s="58"/>
      <c r="AD27" s="60"/>
      <c r="AE27" s="61">
        <v>1285</v>
      </c>
      <c r="AF27" s="57"/>
      <c r="AG27" s="58"/>
      <c r="AI27" s="57"/>
      <c r="AJ27" s="58"/>
      <c r="AK27" s="57"/>
      <c r="AL27" s="58"/>
      <c r="AM27" s="57"/>
      <c r="AN27" s="58"/>
      <c r="AO27" s="57"/>
      <c r="AP27" s="58"/>
      <c r="AQ27" s="57"/>
      <c r="AR27" s="58"/>
      <c r="AS27" s="57"/>
      <c r="AT27" s="59">
        <v>1280</v>
      </c>
      <c r="AU27" s="57"/>
      <c r="AV27" s="59">
        <v>1280</v>
      </c>
      <c r="AW27" s="57"/>
      <c r="AX27" s="58" t="s">
        <v>100</v>
      </c>
      <c r="AY27" s="57"/>
      <c r="AZ27" s="58"/>
      <c r="BA27" s="57"/>
      <c r="BB27" s="58"/>
      <c r="BD27" s="60"/>
      <c r="BE27" s="61">
        <v>1285</v>
      </c>
      <c r="BF27" s="60"/>
      <c r="BG27" s="61">
        <v>1285</v>
      </c>
      <c r="BH27" s="60"/>
      <c r="BI27" s="61">
        <v>1285</v>
      </c>
      <c r="BJ27" s="60"/>
      <c r="BK27" s="61">
        <v>1285</v>
      </c>
      <c r="BL27" s="57"/>
      <c r="BM27" s="59">
        <v>1280</v>
      </c>
      <c r="BN27" s="57"/>
      <c r="BO27" s="58"/>
      <c r="BP27" s="57"/>
      <c r="BQ27" s="58" t="s">
        <v>101</v>
      </c>
      <c r="BR27" s="57"/>
      <c r="BS27" s="58" t="s">
        <v>101</v>
      </c>
      <c r="BT27" s="57"/>
      <c r="BU27" s="58"/>
      <c r="BX27" s="57"/>
      <c r="BY27" s="59">
        <v>1280</v>
      </c>
      <c r="BZ27" s="60"/>
      <c r="CA27" s="61">
        <v>1285</v>
      </c>
      <c r="CB27" s="57"/>
      <c r="CC27" s="59">
        <v>1280</v>
      </c>
      <c r="CD27" s="70"/>
      <c r="CF27" s="60"/>
      <c r="CG27" s="61">
        <v>1285</v>
      </c>
      <c r="CH27" s="60"/>
      <c r="CI27" s="61">
        <v>1285</v>
      </c>
      <c r="CJ27" s="60"/>
      <c r="CK27" s="61">
        <v>1285</v>
      </c>
      <c r="CL27" s="60"/>
      <c r="CM27" s="61">
        <v>1285</v>
      </c>
      <c r="CN27" s="60"/>
      <c r="CO27" s="61">
        <v>1285</v>
      </c>
    </row>
    <row r="28" spans="6:10" ht="12.75">
      <c r="F28" s="84"/>
      <c r="H28" s="84"/>
      <c r="J28" s="84"/>
    </row>
    <row r="29" spans="38:76" ht="12.75">
      <c r="AL29" s="1"/>
      <c r="BX29" t="s">
        <v>129</v>
      </c>
    </row>
    <row r="30" spans="47:86" ht="12.75">
      <c r="AU30" t="s">
        <v>74</v>
      </c>
      <c r="CH30" t="s">
        <v>130</v>
      </c>
    </row>
    <row r="31" ht="12.75">
      <c r="CH31" t="s">
        <v>131</v>
      </c>
    </row>
  </sheetData>
  <printOptions gridLines="1"/>
  <pageMargins left="0.7875" right="0.7875" top="0.9840277777777777" bottom="0.9840277777777777" header="0.5118055555555555" footer="0.5118055555555555"/>
  <pageSetup horizontalDpi="300" verticalDpi="300" orientation="landscape" paperSize="9"/>
  <legacyDrawing r:id="rId2"/>
</worksheet>
</file>

<file path=xl/worksheets/sheet7.xml><?xml version="1.0" encoding="utf-8"?>
<worksheet xmlns="http://schemas.openxmlformats.org/spreadsheetml/2006/main" xmlns:r="http://schemas.openxmlformats.org/officeDocument/2006/relationships">
  <dimension ref="A1:FV33"/>
  <sheetViews>
    <sheetView workbookViewId="0" topLeftCell="A1">
      <pane xSplit="4" topLeftCell="Y1" activePane="topRight" state="frozen"/>
      <selection pane="topLeft" activeCell="A1" sqref="A1"/>
      <selection pane="topRight" activeCell="AA31" sqref="AA31"/>
    </sheetView>
  </sheetViews>
  <sheetFormatPr defaultColWidth="5.7109375" defaultRowHeight="12.75"/>
  <cols>
    <col min="2" max="2" width="5.8515625" style="0" customWidth="1"/>
    <col min="3" max="3" width="0" style="0" hidden="1" customWidth="1"/>
    <col min="4" max="4" width="14.57421875" style="0" customWidth="1"/>
    <col min="5" max="15" width="5.57421875" style="4" customWidth="1"/>
    <col min="16" max="16" width="6.00390625" style="4" customWidth="1"/>
    <col min="17" max="17" width="27.140625" style="4" customWidth="1"/>
    <col min="18" max="18" width="27.57421875" style="0" customWidth="1"/>
    <col min="19" max="28" width="5.57421875" style="4" customWidth="1"/>
    <col min="29" max="30" width="5.57421875" style="0" customWidth="1"/>
    <col min="31" max="31" width="7.421875" style="0" customWidth="1"/>
    <col min="32" max="33" width="6.8515625" style="0" customWidth="1"/>
    <col min="34" max="34" width="20.140625" style="0" customWidth="1"/>
    <col min="35" max="37" width="5.57421875" style="0" customWidth="1"/>
    <col min="38" max="38" width="6.28125" style="0" customWidth="1"/>
    <col min="39" max="41" width="5.57421875" style="0" customWidth="1"/>
    <col min="42" max="42" width="5.421875" style="0" customWidth="1"/>
    <col min="43" max="53" width="5.57421875" style="0" customWidth="1"/>
    <col min="54" max="54" width="20.421875" style="0" customWidth="1"/>
    <col min="55" max="71" width="5.57421875" style="0" customWidth="1"/>
    <col min="72" max="72" width="16.8515625" style="0" customWidth="1"/>
    <col min="73" max="85" width="5.57421875" style="0" customWidth="1"/>
    <col min="86" max="86" width="31.28125" style="0" customWidth="1"/>
    <col min="87" max="87" width="18.421875" style="0" customWidth="1"/>
    <col min="88" max="88" width="5.7109375" style="0" customWidth="1"/>
    <col min="89" max="89" width="7.57421875" style="0" customWidth="1"/>
    <col min="90" max="106" width="5.57421875" style="0" customWidth="1"/>
    <col min="107" max="107" width="23.140625" style="0" customWidth="1"/>
    <col min="108" max="124" width="5.57421875" style="0" customWidth="1"/>
    <col min="125" max="125" width="22.421875" style="0" customWidth="1"/>
    <col min="126" max="126" width="6.57421875" style="0" customWidth="1"/>
    <col min="127" max="127" width="6.7109375" style="0" customWidth="1"/>
    <col min="128" max="135" width="8.421875" style="0" customWidth="1"/>
    <col min="136" max="136" width="5.57421875" style="0" customWidth="1"/>
    <col min="137" max="137" width="25.00390625" style="0" customWidth="1"/>
    <col min="155" max="155" width="20.00390625" style="0" customWidth="1"/>
    <col min="174" max="174" width="18.7109375" style="0" customWidth="1"/>
    <col min="198" max="16384" width="11.00390625" style="0" customWidth="1"/>
  </cols>
  <sheetData>
    <row r="1" spans="1:178" ht="51.75" customHeight="1">
      <c r="A1" s="6" t="s">
        <v>18</v>
      </c>
      <c r="B1" s="7"/>
      <c r="E1" s="6" t="s">
        <v>102</v>
      </c>
      <c r="F1" s="7"/>
      <c r="G1" s="6" t="s">
        <v>103</v>
      </c>
      <c r="H1" s="7"/>
      <c r="I1" s="85" t="s">
        <v>37</v>
      </c>
      <c r="J1" s="86"/>
      <c r="K1" s="6" t="s">
        <v>31</v>
      </c>
      <c r="L1" s="7"/>
      <c r="M1" s="85" t="s">
        <v>30</v>
      </c>
      <c r="N1" s="86"/>
      <c r="O1" s="6" t="s">
        <v>104</v>
      </c>
      <c r="P1" s="7"/>
      <c r="Q1" s="87"/>
      <c r="R1" s="5" t="s">
        <v>19</v>
      </c>
      <c r="S1" s="6" t="s">
        <v>24</v>
      </c>
      <c r="T1" s="7"/>
      <c r="U1" s="85" t="s">
        <v>36</v>
      </c>
      <c r="V1" s="86"/>
      <c r="W1" s="6" t="s">
        <v>21</v>
      </c>
      <c r="X1" s="7"/>
      <c r="Y1" s="88" t="s">
        <v>39</v>
      </c>
      <c r="Z1" s="86"/>
      <c r="AA1" s="6" t="s">
        <v>22</v>
      </c>
      <c r="AB1" s="7"/>
      <c r="AC1" s="89" t="s">
        <v>23</v>
      </c>
      <c r="AD1" s="86"/>
      <c r="AE1" s="10" t="s">
        <v>33</v>
      </c>
      <c r="AF1" s="90"/>
      <c r="AG1" s="17"/>
      <c r="AH1" s="5" t="s">
        <v>26</v>
      </c>
      <c r="AI1" s="11" t="s">
        <v>27</v>
      </c>
      <c r="AJ1" s="7"/>
      <c r="AK1" s="14" t="s">
        <v>38</v>
      </c>
      <c r="AL1" s="7"/>
      <c r="AM1" s="11" t="s">
        <v>40</v>
      </c>
      <c r="AN1" s="7"/>
      <c r="AO1" s="11" t="s">
        <v>27</v>
      </c>
      <c r="AP1" s="7"/>
      <c r="AQ1" s="11" t="s">
        <v>27</v>
      </c>
      <c r="AR1" s="7"/>
      <c r="AS1" s="89" t="s">
        <v>34</v>
      </c>
      <c r="AT1" s="86"/>
      <c r="AU1" s="11" t="s">
        <v>42</v>
      </c>
      <c r="AV1" s="86"/>
      <c r="AW1" s="11" t="s">
        <v>43</v>
      </c>
      <c r="AX1" s="7"/>
      <c r="AY1" s="89" t="s">
        <v>41</v>
      </c>
      <c r="AZ1" s="7"/>
      <c r="BA1" s="87"/>
      <c r="BB1" s="5" t="s">
        <v>33</v>
      </c>
      <c r="BC1" s="10" t="s">
        <v>105</v>
      </c>
      <c r="BD1" s="7"/>
      <c r="BE1" s="13" t="s">
        <v>33</v>
      </c>
      <c r="BF1" s="7"/>
      <c r="BG1" s="91" t="s">
        <v>33</v>
      </c>
      <c r="BH1" s="86"/>
      <c r="BI1" s="6" t="s">
        <v>35</v>
      </c>
      <c r="BJ1" s="7"/>
      <c r="BK1" s="85" t="s">
        <v>25</v>
      </c>
      <c r="BL1" s="86"/>
      <c r="BM1" s="6" t="s">
        <v>25</v>
      </c>
      <c r="BN1" s="7"/>
      <c r="BO1" s="85" t="s">
        <v>25</v>
      </c>
      <c r="BP1" s="86"/>
      <c r="BQ1" s="6" t="s">
        <v>25</v>
      </c>
      <c r="BR1" s="7"/>
      <c r="BS1" s="87"/>
      <c r="BT1" s="5"/>
      <c r="BU1" s="6" t="s">
        <v>25</v>
      </c>
      <c r="BV1" s="7"/>
      <c r="BW1" s="85" t="s">
        <v>32</v>
      </c>
      <c r="BX1" s="86"/>
      <c r="BY1" s="6" t="s">
        <v>32</v>
      </c>
      <c r="BZ1" s="7"/>
      <c r="CA1" s="85" t="s">
        <v>28</v>
      </c>
      <c r="CB1" s="86"/>
      <c r="CC1" s="6" t="s">
        <v>28</v>
      </c>
      <c r="CD1" s="7"/>
      <c r="CE1" s="6" t="s">
        <v>29</v>
      </c>
      <c r="CF1" s="7"/>
      <c r="CI1" s="5" t="s">
        <v>132</v>
      </c>
      <c r="CJ1" s="6" t="s">
        <v>18</v>
      </c>
      <c r="CK1" s="7"/>
      <c r="CL1" s="6" t="s">
        <v>18</v>
      </c>
      <c r="CM1" s="7"/>
      <c r="CN1" s="6" t="s">
        <v>18</v>
      </c>
      <c r="CO1" s="7"/>
      <c r="CP1" s="6" t="s">
        <v>18</v>
      </c>
      <c r="CQ1" s="7"/>
      <c r="CR1" s="6" t="s">
        <v>18</v>
      </c>
      <c r="CS1" s="7"/>
      <c r="DB1" s="87"/>
      <c r="DC1" s="5" t="s">
        <v>133</v>
      </c>
      <c r="DD1" s="6" t="s">
        <v>18</v>
      </c>
      <c r="DE1" s="7" t="s">
        <v>134</v>
      </c>
      <c r="DF1" s="6" t="s">
        <v>18</v>
      </c>
      <c r="DG1" s="7" t="s">
        <v>134</v>
      </c>
      <c r="DH1" s="6" t="s">
        <v>18</v>
      </c>
      <c r="DI1" s="7"/>
      <c r="DJ1" s="6" t="s">
        <v>18</v>
      </c>
      <c r="DK1" s="7"/>
      <c r="DL1" s="87"/>
      <c r="DM1" s="87"/>
      <c r="DN1" s="87"/>
      <c r="DO1" s="87"/>
      <c r="DP1" s="87"/>
      <c r="DQ1" s="87"/>
      <c r="DR1" s="87"/>
      <c r="DS1" s="87"/>
      <c r="DT1" s="87"/>
      <c r="DU1" s="5" t="s">
        <v>135</v>
      </c>
      <c r="DV1" s="6" t="s">
        <v>18</v>
      </c>
      <c r="DW1" s="7"/>
      <c r="DX1" s="5"/>
      <c r="DY1" s="5"/>
      <c r="DZ1" s="5"/>
      <c r="EA1" s="5"/>
      <c r="EB1" s="5"/>
      <c r="EC1" s="5"/>
      <c r="ED1" s="5"/>
      <c r="EE1" s="5"/>
      <c r="EF1" s="87"/>
      <c r="EG1" s="5" t="s">
        <v>136</v>
      </c>
      <c r="EH1" s="6" t="s">
        <v>137</v>
      </c>
      <c r="EI1" s="7"/>
      <c r="EJ1" s="6" t="s">
        <v>138</v>
      </c>
      <c r="EK1" s="7"/>
      <c r="EL1" s="85" t="s">
        <v>139</v>
      </c>
      <c r="EM1" s="86"/>
      <c r="EN1" s="6" t="s">
        <v>140</v>
      </c>
      <c r="EO1" s="7"/>
      <c r="EP1" s="85" t="s">
        <v>141</v>
      </c>
      <c r="EQ1" s="86"/>
      <c r="ER1" s="6" t="s">
        <v>142</v>
      </c>
      <c r="ES1" s="7"/>
      <c r="ET1" s="85" t="s">
        <v>143</v>
      </c>
      <c r="EU1" s="86"/>
      <c r="EV1" s="6" t="s">
        <v>144</v>
      </c>
      <c r="EW1" s="7"/>
      <c r="EY1" s="5" t="s">
        <v>136</v>
      </c>
      <c r="EZ1" s="6" t="s">
        <v>145</v>
      </c>
      <c r="FA1" s="7"/>
      <c r="FB1" s="6" t="s">
        <v>146</v>
      </c>
      <c r="FC1" s="7"/>
      <c r="FD1" s="6" t="s">
        <v>147</v>
      </c>
      <c r="FE1" s="7"/>
      <c r="FF1" s="6" t="s">
        <v>148</v>
      </c>
      <c r="FG1" s="7"/>
      <c r="FH1" s="6" t="s">
        <v>149</v>
      </c>
      <c r="FI1" s="7"/>
      <c r="FR1" s="5" t="s">
        <v>150</v>
      </c>
      <c r="FS1" s="6" t="s">
        <v>151</v>
      </c>
      <c r="FT1" s="7"/>
      <c r="FU1" s="6" t="s">
        <v>151</v>
      </c>
      <c r="FV1" s="7"/>
    </row>
    <row r="2" spans="1:178" ht="15.75" customHeight="1">
      <c r="A2" s="18" t="s">
        <v>17</v>
      </c>
      <c r="B2" s="19"/>
      <c r="E2" s="18">
        <v>1</v>
      </c>
      <c r="F2" s="92">
        <v>25</v>
      </c>
      <c r="G2" s="18">
        <v>2</v>
      </c>
      <c r="H2" s="92">
        <v>25</v>
      </c>
      <c r="I2" s="66">
        <v>5</v>
      </c>
      <c r="J2" s="8" t="s">
        <v>152</v>
      </c>
      <c r="K2" s="18">
        <v>6</v>
      </c>
      <c r="L2" s="92">
        <v>18</v>
      </c>
      <c r="M2" s="66">
        <v>7</v>
      </c>
      <c r="N2" s="93">
        <v>25</v>
      </c>
      <c r="O2" s="18">
        <v>8</v>
      </c>
      <c r="P2" s="92">
        <v>25</v>
      </c>
      <c r="Q2" s="8"/>
      <c r="R2" s="17"/>
      <c r="S2" s="18">
        <v>9</v>
      </c>
      <c r="T2" s="19">
        <v>28</v>
      </c>
      <c r="U2" s="66">
        <v>10</v>
      </c>
      <c r="V2" s="37">
        <v>39</v>
      </c>
      <c r="W2" s="18">
        <v>11</v>
      </c>
      <c r="X2" s="19">
        <v>26</v>
      </c>
      <c r="Y2" s="78">
        <v>13</v>
      </c>
      <c r="Z2" s="17">
        <v>3</v>
      </c>
      <c r="AA2" s="18">
        <v>14</v>
      </c>
      <c r="AB2" s="19" t="s">
        <v>152</v>
      </c>
      <c r="AC2" s="94" t="s">
        <v>44</v>
      </c>
      <c r="AD2" s="17">
        <v>19</v>
      </c>
      <c r="AE2" s="45" t="s">
        <v>153</v>
      </c>
      <c r="AF2" s="95">
        <v>43</v>
      </c>
      <c r="AG2" s="96"/>
      <c r="AH2" s="97"/>
      <c r="AI2" s="25">
        <v>1.01</v>
      </c>
      <c r="AJ2" s="19">
        <v>11</v>
      </c>
      <c r="AK2" s="25">
        <v>1.03</v>
      </c>
      <c r="AL2" s="95" t="s">
        <v>154</v>
      </c>
      <c r="AM2" s="25">
        <v>1.05</v>
      </c>
      <c r="AN2" s="19">
        <v>2</v>
      </c>
      <c r="AO2" s="25">
        <v>2.0100000000000002</v>
      </c>
      <c r="AP2" s="98">
        <v>11</v>
      </c>
      <c r="AQ2" s="25">
        <v>2.0300000000000002</v>
      </c>
      <c r="AR2" s="19">
        <v>1</v>
      </c>
      <c r="AS2" s="99">
        <v>2.04</v>
      </c>
      <c r="AT2" s="17">
        <v>11</v>
      </c>
      <c r="AU2" s="25">
        <v>4.03</v>
      </c>
      <c r="AV2" s="96">
        <v>1</v>
      </c>
      <c r="AW2" s="25">
        <v>4.04</v>
      </c>
      <c r="AX2" s="95">
        <v>1</v>
      </c>
      <c r="AY2" s="99">
        <v>4.05</v>
      </c>
      <c r="AZ2" s="95">
        <v>1</v>
      </c>
      <c r="BA2" s="96"/>
      <c r="BB2" s="17"/>
      <c r="BC2" s="21">
        <v>15.04</v>
      </c>
      <c r="BD2" s="95">
        <v>25</v>
      </c>
      <c r="BE2" s="21">
        <v>5.01</v>
      </c>
      <c r="BF2" s="19">
        <v>49</v>
      </c>
      <c r="BG2" s="100">
        <v>5.0200000000000005</v>
      </c>
      <c r="BH2" s="96">
        <v>49</v>
      </c>
      <c r="BI2" s="18" t="s">
        <v>155</v>
      </c>
      <c r="BJ2" s="101" t="s">
        <v>156</v>
      </c>
      <c r="BK2" s="66" t="s">
        <v>157</v>
      </c>
      <c r="BL2" s="17">
        <v>33</v>
      </c>
      <c r="BM2" s="18" t="s">
        <v>158</v>
      </c>
      <c r="BN2" s="95">
        <v>25</v>
      </c>
      <c r="BO2" s="66" t="s">
        <v>159</v>
      </c>
      <c r="BP2" s="17">
        <v>33</v>
      </c>
      <c r="BQ2" s="18" t="s">
        <v>160</v>
      </c>
      <c r="BR2" s="92">
        <v>25</v>
      </c>
      <c r="BS2" s="8"/>
      <c r="BT2" s="17"/>
      <c r="BU2" s="18" t="s">
        <v>161</v>
      </c>
      <c r="BV2" s="19">
        <v>25</v>
      </c>
      <c r="BW2" s="102" t="s">
        <v>162</v>
      </c>
      <c r="BX2" s="96" t="s">
        <v>163</v>
      </c>
      <c r="BY2" s="103" t="s">
        <v>164</v>
      </c>
      <c r="BZ2" s="95" t="s">
        <v>163</v>
      </c>
      <c r="CA2" s="102" t="s">
        <v>165</v>
      </c>
      <c r="CB2" s="96">
        <v>25</v>
      </c>
      <c r="CC2" s="103" t="s">
        <v>166</v>
      </c>
      <c r="CD2" s="95">
        <v>17</v>
      </c>
      <c r="CE2" s="104" t="s">
        <v>17</v>
      </c>
      <c r="CF2" s="95">
        <v>17</v>
      </c>
      <c r="CI2" s="17"/>
      <c r="CJ2" s="18" t="s">
        <v>49</v>
      </c>
      <c r="CK2" s="95" t="s">
        <v>167</v>
      </c>
      <c r="CL2" s="18" t="s">
        <v>52</v>
      </c>
      <c r="CM2" s="92">
        <v>28</v>
      </c>
      <c r="CN2" s="18" t="s">
        <v>168</v>
      </c>
      <c r="CO2" s="92">
        <v>35</v>
      </c>
      <c r="CP2" s="18" t="s">
        <v>169</v>
      </c>
      <c r="CQ2" s="92" t="s">
        <v>170</v>
      </c>
      <c r="CR2" s="18" t="s">
        <v>171</v>
      </c>
      <c r="CS2" s="92">
        <v>35</v>
      </c>
      <c r="DB2" s="105"/>
      <c r="DC2" s="17"/>
      <c r="DD2" s="106" t="s">
        <v>172</v>
      </c>
      <c r="DE2" s="107" t="s">
        <v>173</v>
      </c>
      <c r="DF2" s="106" t="s">
        <v>174</v>
      </c>
      <c r="DG2" s="92" t="s">
        <v>154</v>
      </c>
      <c r="DH2" s="106" t="s">
        <v>175</v>
      </c>
      <c r="DI2" s="92" t="s">
        <v>176</v>
      </c>
      <c r="DJ2" s="106" t="s">
        <v>177</v>
      </c>
      <c r="DK2" s="107" t="s">
        <v>178</v>
      </c>
      <c r="DL2" s="105"/>
      <c r="DM2" s="105"/>
      <c r="DN2" s="105"/>
      <c r="DO2" s="105"/>
      <c r="DP2" s="105"/>
      <c r="DQ2" s="105"/>
      <c r="DR2" s="105"/>
      <c r="DS2" s="105"/>
      <c r="DT2" s="105"/>
      <c r="DU2" s="17"/>
      <c r="DV2" s="106" t="s">
        <v>179</v>
      </c>
      <c r="DW2" s="19">
        <v>10</v>
      </c>
      <c r="DX2" s="17"/>
      <c r="DY2" s="17"/>
      <c r="DZ2" s="17"/>
      <c r="EA2" s="17"/>
      <c r="EB2" s="17"/>
      <c r="EC2" s="17"/>
      <c r="ED2" s="17"/>
      <c r="EE2" s="17"/>
      <c r="EF2" s="105"/>
      <c r="EG2" s="17"/>
      <c r="EH2" s="18">
        <v>17</v>
      </c>
      <c r="EI2" s="95">
        <v>25</v>
      </c>
      <c r="EJ2" s="18">
        <v>22</v>
      </c>
      <c r="EK2" s="95" t="s">
        <v>152</v>
      </c>
      <c r="EL2" s="66">
        <v>23</v>
      </c>
      <c r="EM2" s="108" t="s">
        <v>180</v>
      </c>
      <c r="EN2" s="18">
        <v>23</v>
      </c>
      <c r="EO2" s="95">
        <v>19</v>
      </c>
      <c r="EP2" s="66">
        <v>24</v>
      </c>
      <c r="EQ2" s="109">
        <v>19</v>
      </c>
      <c r="ER2" s="18">
        <v>31</v>
      </c>
      <c r="ES2" s="95" t="s">
        <v>152</v>
      </c>
      <c r="ET2" s="66">
        <v>35</v>
      </c>
      <c r="EU2" s="109">
        <v>25</v>
      </c>
      <c r="EV2" s="18">
        <v>37</v>
      </c>
      <c r="EW2" s="95">
        <v>25</v>
      </c>
      <c r="EY2" s="17"/>
      <c r="EZ2" s="18">
        <v>39</v>
      </c>
      <c r="FA2" s="95">
        <v>25</v>
      </c>
      <c r="FB2" s="18">
        <v>44</v>
      </c>
      <c r="FC2" s="95" t="s">
        <v>181</v>
      </c>
      <c r="FD2" s="18">
        <v>47</v>
      </c>
      <c r="FE2" s="95" t="s">
        <v>181</v>
      </c>
      <c r="FF2" s="18">
        <v>52</v>
      </c>
      <c r="FG2" s="95" t="s">
        <v>152</v>
      </c>
      <c r="FH2" s="18">
        <v>87</v>
      </c>
      <c r="FI2" s="95" t="s">
        <v>152</v>
      </c>
      <c r="FR2" s="17"/>
      <c r="FS2" s="18">
        <v>2</v>
      </c>
      <c r="FT2" s="95">
        <v>58</v>
      </c>
      <c r="FU2" s="18">
        <v>3</v>
      </c>
      <c r="FV2" s="95">
        <v>46</v>
      </c>
    </row>
    <row r="3" spans="1:178" ht="12.75">
      <c r="A3" s="30">
        <v>0</v>
      </c>
      <c r="B3" s="79">
        <f>(A3)*B28/(A28)</f>
        <v>0</v>
      </c>
      <c r="C3" s="3" t="e">
        <f>#REF!*B3</f>
        <v>#REF!</v>
      </c>
      <c r="D3" s="29" t="s">
        <v>54</v>
      </c>
      <c r="E3" s="30">
        <v>490</v>
      </c>
      <c r="F3" s="79">
        <f>(E3)*F28/(E28)</f>
        <v>109.375</v>
      </c>
      <c r="G3" s="30">
        <v>490</v>
      </c>
      <c r="H3" s="79">
        <f>(G3)*H28/(G28)</f>
        <v>113.42592592592592</v>
      </c>
      <c r="I3" s="67"/>
      <c r="J3" s="110">
        <f>(I3)*J28/(I28)</f>
        <v>0</v>
      </c>
      <c r="K3" s="30">
        <v>430</v>
      </c>
      <c r="L3" s="79">
        <f>(K3)*L28/(K28)</f>
        <v>105.3921568627451</v>
      </c>
      <c r="M3" s="67">
        <v>420</v>
      </c>
      <c r="N3" s="110">
        <f>(M3)*N28/(M28)</f>
        <v>93.75</v>
      </c>
      <c r="O3" s="30">
        <v>600</v>
      </c>
      <c r="P3" s="79">
        <f>(O3)*P28/(O28)</f>
        <v>150</v>
      </c>
      <c r="Q3" s="110"/>
      <c r="R3" s="111" t="s">
        <v>54</v>
      </c>
      <c r="S3" s="30">
        <v>600</v>
      </c>
      <c r="T3" s="79">
        <f>(S3)*T28/(S28)</f>
        <v>136.36363636363637</v>
      </c>
      <c r="U3" s="67"/>
      <c r="V3" s="110">
        <f>(U3)*V28/(U28)</f>
        <v>0</v>
      </c>
      <c r="W3" s="30">
        <v>600</v>
      </c>
      <c r="X3" s="79">
        <f>(W3)*X28/(W28)</f>
        <v>150.45135406218657</v>
      </c>
      <c r="Y3" s="112"/>
      <c r="Z3" s="110">
        <f>(Y3)*Z28/(Y28)</f>
        <v>0</v>
      </c>
      <c r="AA3" s="30">
        <v>540</v>
      </c>
      <c r="AB3" s="79">
        <f>(AA3)*AB28/(AA28)</f>
        <v>122.17194570135747</v>
      </c>
      <c r="AC3" s="96">
        <v>42.6</v>
      </c>
      <c r="AD3" s="110">
        <f>(AC3)*AD28/(AC28)</f>
        <v>106.5</v>
      </c>
      <c r="AE3" s="33">
        <v>750</v>
      </c>
      <c r="AF3" s="79">
        <f>(AE3)*AF28/(AE28)</f>
        <v>187.5</v>
      </c>
      <c r="AG3" s="110"/>
      <c r="AH3" s="111" t="s">
        <v>54</v>
      </c>
      <c r="AI3" s="33">
        <v>16.69</v>
      </c>
      <c r="AJ3" s="79">
        <f>(AI3)*AJ28/(AI28)</f>
        <v>42.76855268552686</v>
      </c>
      <c r="AK3" s="33"/>
      <c r="AL3" s="79" t="s">
        <v>182</v>
      </c>
      <c r="AM3" s="33"/>
      <c r="AN3" s="79">
        <f>(AM3)*AN28/(AM28)</f>
        <v>0</v>
      </c>
      <c r="AO3" s="33"/>
      <c r="AP3" s="79">
        <f>(AO3)*AP28/(AO28)</f>
        <v>0</v>
      </c>
      <c r="AQ3" s="33"/>
      <c r="AR3" s="79">
        <f>(AQ3)*AR28/(AQ28)</f>
        <v>0</v>
      </c>
      <c r="AS3" s="96"/>
      <c r="AT3" s="110">
        <f>(AS3)*AT28/(AS28)</f>
        <v>0</v>
      </c>
      <c r="AU3" s="33"/>
      <c r="AV3" s="110">
        <f>(AU3)*AV28/(AU28)</f>
        <v>0</v>
      </c>
      <c r="AW3" s="33"/>
      <c r="AX3" s="79">
        <f>(AW3)*AX28/(AW28)</f>
        <v>0</v>
      </c>
      <c r="AY3" s="96"/>
      <c r="AZ3" s="79">
        <f>(AY3)*AZ28/(AY28)</f>
        <v>0</v>
      </c>
      <c r="BA3" s="110"/>
      <c r="BB3" s="111" t="s">
        <v>54</v>
      </c>
      <c r="BC3" s="32">
        <v>40.43</v>
      </c>
      <c r="BD3" s="79">
        <f>(BC3)*BD28/(BC28)</f>
        <v>99.09313725490196</v>
      </c>
      <c r="BE3" s="33"/>
      <c r="BF3" s="79">
        <f>(BE3)*BF28/(BE28)</f>
        <v>0</v>
      </c>
      <c r="BG3" s="96"/>
      <c r="BH3" s="110">
        <f>(BG3)*BH28/(BG28)</f>
        <v>0</v>
      </c>
      <c r="BI3" s="30">
        <v>0</v>
      </c>
      <c r="BJ3" s="79">
        <f>(BI3)*BJ28/(BI28)</f>
        <v>0</v>
      </c>
      <c r="BK3" s="67">
        <v>65</v>
      </c>
      <c r="BL3" s="110">
        <f>(BK3)*BL28/(BK28)</f>
        <v>162.5</v>
      </c>
      <c r="BM3" s="30">
        <v>35</v>
      </c>
      <c r="BN3" s="79">
        <f>(BM3)*BN28/(BM28)</f>
        <v>87.5</v>
      </c>
      <c r="BO3" s="67">
        <v>46</v>
      </c>
      <c r="BP3" s="110">
        <f>(BO3)*BP28/(BO28)</f>
        <v>115</v>
      </c>
      <c r="BQ3" s="30">
        <v>45</v>
      </c>
      <c r="BR3" s="79">
        <f>(BQ3)*BR28/(BQ28)</f>
        <v>112.5</v>
      </c>
      <c r="BS3" s="110"/>
      <c r="BT3" s="111" t="s">
        <v>54</v>
      </c>
      <c r="BU3" s="30">
        <v>46</v>
      </c>
      <c r="BV3" s="79">
        <f>(BU3)*BV28/(BU28)</f>
        <v>115</v>
      </c>
      <c r="BW3" s="67">
        <v>40</v>
      </c>
      <c r="BX3" s="110">
        <f>(BW3)*BX28/(BW28)</f>
        <v>89.28571428571429</v>
      </c>
      <c r="BY3" s="30">
        <v>40</v>
      </c>
      <c r="BZ3" s="79">
        <f>(BY3)*BZ28/(BY28)</f>
        <v>89.28571428571429</v>
      </c>
      <c r="CA3" s="67">
        <v>50</v>
      </c>
      <c r="CB3" s="110">
        <f>(CA3)*CB28/(CA28)</f>
        <v>125</v>
      </c>
      <c r="CC3" s="30">
        <v>27</v>
      </c>
      <c r="CD3" s="79">
        <f>(CC3)*CD28/(CC28)</f>
        <v>67.5</v>
      </c>
      <c r="CE3" s="30">
        <v>36</v>
      </c>
      <c r="CF3" s="79">
        <f>(CE3)*CF28/(CE28)</f>
        <v>93.75</v>
      </c>
      <c r="CI3" s="29" t="s">
        <v>54</v>
      </c>
      <c r="CJ3" s="30">
        <v>490</v>
      </c>
      <c r="CK3" s="79">
        <f>(CJ3)*CK28/(CJ28)</f>
        <v>120.09803921568627</v>
      </c>
      <c r="CL3" s="30">
        <v>0</v>
      </c>
      <c r="CM3" s="79">
        <f>(CL3)*CM28/(CL28)</f>
        <v>0</v>
      </c>
      <c r="CN3" s="30">
        <v>30</v>
      </c>
      <c r="CO3" s="79">
        <f>(CN3)*CO28/(CN28)</f>
        <v>88.23529411764706</v>
      </c>
      <c r="CP3" s="30">
        <v>0</v>
      </c>
      <c r="CQ3" s="79">
        <f>(CP3)*CQ28/(CP28)</f>
        <v>0</v>
      </c>
      <c r="CR3" s="30">
        <v>0</v>
      </c>
      <c r="CS3" s="79">
        <f>(CR3)*CS28/(CR28)</f>
        <v>0</v>
      </c>
      <c r="DB3" s="110"/>
      <c r="DC3" s="29" t="s">
        <v>54</v>
      </c>
      <c r="DD3" s="30">
        <v>100</v>
      </c>
      <c r="DE3" s="79">
        <f>(DD3)*DE28/(DD28)</f>
        <v>54.94505494505494</v>
      </c>
      <c r="DF3" s="30">
        <v>100</v>
      </c>
      <c r="DG3" s="79">
        <f>(DF3)*DG28/(DF28)</f>
        <v>56.81818181818182</v>
      </c>
      <c r="DH3" s="30">
        <v>100</v>
      </c>
      <c r="DI3" s="79">
        <f>(DH3)*DI28/(DH28)</f>
        <v>21.27659574468085</v>
      </c>
      <c r="DJ3" s="113">
        <v>0</v>
      </c>
      <c r="DK3" s="79">
        <f>(DJ3)*DK28/(DJ28)</f>
        <v>0</v>
      </c>
      <c r="DL3" s="110"/>
      <c r="DM3" s="110"/>
      <c r="DN3" s="110"/>
      <c r="DO3" s="110"/>
      <c r="DP3" s="110"/>
      <c r="DQ3" s="110"/>
      <c r="DR3" s="110"/>
      <c r="DS3" s="110"/>
      <c r="DT3" s="110"/>
      <c r="DU3" s="29" t="s">
        <v>54</v>
      </c>
      <c r="DV3" s="30">
        <v>0</v>
      </c>
      <c r="DW3" s="79">
        <f>(DV3)*DW28/(DV28)</f>
        <v>0</v>
      </c>
      <c r="DX3" s="114"/>
      <c r="DY3" s="114"/>
      <c r="DZ3" s="114"/>
      <c r="EA3" s="114"/>
      <c r="EB3" s="114"/>
      <c r="EC3" s="114"/>
      <c r="ED3" s="114"/>
      <c r="EE3" s="114"/>
      <c r="EF3" s="110"/>
      <c r="EG3" s="29" t="s">
        <v>54</v>
      </c>
      <c r="EH3" s="30">
        <v>43</v>
      </c>
      <c r="EI3" s="79">
        <f>(EH3)*EI28/(EH28)</f>
        <v>107.5</v>
      </c>
      <c r="EJ3" s="30">
        <v>56</v>
      </c>
      <c r="EK3" s="79">
        <f>(EJ3)*EK28/(EJ28)</f>
        <v>117.6470588235294</v>
      </c>
      <c r="EL3" s="67">
        <v>0</v>
      </c>
      <c r="EM3" s="110">
        <f>(EL3)*EM28/(EL28)</f>
        <v>0</v>
      </c>
      <c r="EN3" s="30">
        <v>31</v>
      </c>
      <c r="EO3" s="79">
        <f>(EN3)*EO28/(EN28)</f>
        <v>75.79462102689486</v>
      </c>
      <c r="EP3" s="67">
        <v>31</v>
      </c>
      <c r="EQ3" s="110">
        <f>(EP3)*EQ28/(EP28)</f>
        <v>75.4257907542579</v>
      </c>
      <c r="ER3" s="30">
        <v>40</v>
      </c>
      <c r="ES3" s="79">
        <f>(ER3)*ES28/(ER28)</f>
        <v>98.28009828009829</v>
      </c>
      <c r="ET3" s="67">
        <v>0</v>
      </c>
      <c r="EU3" s="110">
        <f>(ET3)*EU28/(ET28)</f>
        <v>0</v>
      </c>
      <c r="EV3" s="30">
        <v>0</v>
      </c>
      <c r="EW3" s="79">
        <f>(EV3)*EW28/(EV28)</f>
        <v>0</v>
      </c>
      <c r="EY3" s="29" t="s">
        <v>54</v>
      </c>
      <c r="EZ3" s="30">
        <v>0</v>
      </c>
      <c r="FA3" s="79">
        <f>(EZ3)*FA28/(EZ28)</f>
        <v>0</v>
      </c>
      <c r="FB3" s="30">
        <v>45</v>
      </c>
      <c r="FC3" s="79">
        <f>(FB3)*FC28/(FB28)</f>
        <v>112.5</v>
      </c>
      <c r="FD3" s="30">
        <v>49</v>
      </c>
      <c r="FE3" s="79">
        <f>(FD3)*FE28/(FD28)</f>
        <v>126.28865979381443</v>
      </c>
      <c r="FF3" s="30">
        <v>42</v>
      </c>
      <c r="FG3" s="79">
        <f>(FF3)*FG28/(FF28)</f>
        <v>95.45454545454545</v>
      </c>
      <c r="FH3" s="30">
        <v>34.9</v>
      </c>
      <c r="FI3" s="79">
        <f>(FH3)*FI28/(FH28)</f>
        <v>84.70873786407768</v>
      </c>
      <c r="FR3" s="29" t="s">
        <v>54</v>
      </c>
      <c r="FS3" s="30">
        <v>37.5</v>
      </c>
      <c r="FT3" s="79">
        <f>(FS3)*FT28/(FS28)</f>
        <v>92.82178217821782</v>
      </c>
      <c r="FU3" s="30">
        <v>83</v>
      </c>
      <c r="FV3" s="79">
        <f>(FU3)*FV28/(FU28)</f>
        <v>201.45631067961165</v>
      </c>
    </row>
    <row r="4" spans="1:178" ht="12.75">
      <c r="A4" s="30">
        <v>0</v>
      </c>
      <c r="B4" s="79">
        <f>(A4)*B28/(A28)</f>
        <v>0</v>
      </c>
      <c r="C4" s="3" t="e">
        <f>#REF!*B4</f>
        <v>#REF!</v>
      </c>
      <c r="D4" s="35" t="s">
        <v>55</v>
      </c>
      <c r="E4" s="30"/>
      <c r="F4" s="79">
        <f>(E4)*F28/(E28)</f>
        <v>0</v>
      </c>
      <c r="G4" s="30"/>
      <c r="H4" s="79">
        <f>(G4)*H28/(G28)</f>
        <v>0</v>
      </c>
      <c r="I4" s="67">
        <v>420</v>
      </c>
      <c r="J4" s="110">
        <f>(I4)*J28/(I28)</f>
        <v>99.05660377358491</v>
      </c>
      <c r="K4" s="30"/>
      <c r="L4" s="79">
        <f>(K4)*L28/(K28)</f>
        <v>0</v>
      </c>
      <c r="M4" s="67"/>
      <c r="N4" s="110">
        <f>(M4)*N28/(M28)</f>
        <v>0</v>
      </c>
      <c r="O4" s="30"/>
      <c r="P4" s="79">
        <f>(O4)*P28/(O28)</f>
        <v>0</v>
      </c>
      <c r="Q4" s="110"/>
      <c r="R4" s="115" t="s">
        <v>55</v>
      </c>
      <c r="S4" s="30"/>
      <c r="T4" s="79">
        <f>(S4)*T28/(S28)</f>
        <v>0</v>
      </c>
      <c r="U4" s="67"/>
      <c r="V4" s="110">
        <f>(U4)*V28/(U28)</f>
        <v>0</v>
      </c>
      <c r="W4" s="30"/>
      <c r="X4" s="79">
        <f>(W4)*X28/(W28)</f>
        <v>0</v>
      </c>
      <c r="Y4" s="112"/>
      <c r="Z4" s="110">
        <f>(Y4)*Z28/(Y28)</f>
        <v>0</v>
      </c>
      <c r="AA4" s="30"/>
      <c r="AB4" s="79">
        <f>(AA4)*AB28/(AA28)</f>
        <v>0</v>
      </c>
      <c r="AC4" s="96">
        <v>3</v>
      </c>
      <c r="AD4" s="110">
        <f>(AC4)*AD28/(AC28)</f>
        <v>7.5</v>
      </c>
      <c r="AE4" s="33">
        <v>0</v>
      </c>
      <c r="AF4" s="79">
        <f>(AE4)*AF28/(AE28)</f>
        <v>0</v>
      </c>
      <c r="AG4" s="110"/>
      <c r="AH4" s="115" t="s">
        <v>55</v>
      </c>
      <c r="AI4" s="33"/>
      <c r="AJ4" s="79">
        <f>(AI4)*AJ28/(AI28)</f>
        <v>0</v>
      </c>
      <c r="AK4" s="33">
        <v>45.2</v>
      </c>
      <c r="AL4" s="79">
        <f>(AK4)*AL28/(AK28)</f>
        <v>112.43781094527363</v>
      </c>
      <c r="AM4" s="33"/>
      <c r="AN4" s="79">
        <f>(AM4)*AN28/(AM28)</f>
        <v>0</v>
      </c>
      <c r="AO4" s="33"/>
      <c r="AP4" s="79">
        <f>(AO4)*AP28/(AO28)</f>
        <v>0</v>
      </c>
      <c r="AQ4" s="33"/>
      <c r="AR4" s="79">
        <f>(AQ4)*AR28/(AQ28)</f>
        <v>0</v>
      </c>
      <c r="AS4" s="96"/>
      <c r="AT4" s="110">
        <f>(AS4)*AT28/(AS28)</f>
        <v>0</v>
      </c>
      <c r="AU4" s="33"/>
      <c r="AV4" s="110">
        <f>(AU4)*AV28/(AU28)</f>
        <v>0</v>
      </c>
      <c r="AW4" s="33"/>
      <c r="AX4" s="79">
        <f>(AW4)*AX28/(AW28)</f>
        <v>0</v>
      </c>
      <c r="AY4" s="96"/>
      <c r="AZ4" s="79">
        <f>(AY4)*AZ28/(AY28)</f>
        <v>0</v>
      </c>
      <c r="BA4" s="110"/>
      <c r="BB4" s="115" t="s">
        <v>55</v>
      </c>
      <c r="BC4" s="33"/>
      <c r="BD4" s="79">
        <f>(BC4)*BD28/(BC28)</f>
        <v>0</v>
      </c>
      <c r="BE4" s="33"/>
      <c r="BF4" s="79">
        <f>(BE4)*BF28/(BE28)</f>
        <v>0</v>
      </c>
      <c r="BG4" s="96"/>
      <c r="BH4" s="110">
        <f>(BG4)*BH28/(BG28)</f>
        <v>0</v>
      </c>
      <c r="BI4" s="30">
        <v>0</v>
      </c>
      <c r="BJ4" s="79">
        <f>(BI4)*BJ28/(BI28)</f>
        <v>0</v>
      </c>
      <c r="BK4" s="67"/>
      <c r="BL4" s="110">
        <f>(BK4)*BL28/(BK28)</f>
        <v>0</v>
      </c>
      <c r="BM4" s="30"/>
      <c r="BN4" s="79">
        <f>(BM4)*BN28/(BM28)</f>
        <v>0</v>
      </c>
      <c r="BO4" s="67"/>
      <c r="BP4" s="110">
        <f>(BO4)*BP28/(BO28)</f>
        <v>0</v>
      </c>
      <c r="BQ4" s="30"/>
      <c r="BR4" s="79">
        <f>(BQ4)*BR28/(BQ28)</f>
        <v>0</v>
      </c>
      <c r="BS4" s="110"/>
      <c r="BT4" s="115" t="s">
        <v>55</v>
      </c>
      <c r="BU4" s="30"/>
      <c r="BV4" s="79">
        <f>(BU4)*BV28/(BU28)</f>
        <v>0</v>
      </c>
      <c r="BW4" s="67"/>
      <c r="BX4" s="110">
        <f>(BW4)*BX28/(BW28)</f>
        <v>0</v>
      </c>
      <c r="BY4" s="30"/>
      <c r="BZ4" s="79">
        <f>(BY4)*BZ28/(BY28)</f>
        <v>0</v>
      </c>
      <c r="CA4" s="67"/>
      <c r="CB4" s="110">
        <f>(CA4)*CB28/(CA28)</f>
        <v>0</v>
      </c>
      <c r="CC4" s="30"/>
      <c r="CD4" s="79">
        <f>(CC4)*CD28/(CC28)</f>
        <v>0</v>
      </c>
      <c r="CE4" s="30"/>
      <c r="CF4" s="79">
        <f>(CE4)*CF28/(CE28)</f>
        <v>0</v>
      </c>
      <c r="CI4" s="35" t="s">
        <v>55</v>
      </c>
      <c r="CJ4" s="30"/>
      <c r="CK4" s="79">
        <f>(CJ4)*CK28/(CJ28)</f>
        <v>0</v>
      </c>
      <c r="CL4" s="30">
        <v>0</v>
      </c>
      <c r="CM4" s="79">
        <f>(CL4)*CM28/(CL28)</f>
        <v>0</v>
      </c>
      <c r="CN4" s="30">
        <v>0</v>
      </c>
      <c r="CO4" s="79">
        <f>(CN4)*CO28/(CN28)</f>
        <v>0</v>
      </c>
      <c r="CP4" s="30">
        <v>0</v>
      </c>
      <c r="CQ4" s="79">
        <f>(CP4)*CQ28/(CP28)</f>
        <v>0</v>
      </c>
      <c r="CR4" s="30">
        <v>0</v>
      </c>
      <c r="CS4" s="79">
        <f>(CR4)*CS28/(CR28)</f>
        <v>0</v>
      </c>
      <c r="DB4" s="110"/>
      <c r="DC4" s="35" t="s">
        <v>55</v>
      </c>
      <c r="DD4" s="30"/>
      <c r="DE4" s="79">
        <f>(DD4)*DE28/(DD28)</f>
        <v>0</v>
      </c>
      <c r="DF4" s="30"/>
      <c r="DG4" s="79">
        <f>(DF4)*DG28/(DF28)</f>
        <v>0</v>
      </c>
      <c r="DH4" s="30"/>
      <c r="DI4" s="79">
        <f>(DH4)*DI28/(DH28)</f>
        <v>0</v>
      </c>
      <c r="DJ4" s="113">
        <v>0</v>
      </c>
      <c r="DK4" s="79">
        <f>(DJ4)*DK28/(DJ28)</f>
        <v>0</v>
      </c>
      <c r="DL4" s="110"/>
      <c r="DM4" s="110"/>
      <c r="DN4" s="110"/>
      <c r="DO4" s="110"/>
      <c r="DP4" s="110"/>
      <c r="DQ4" s="110"/>
      <c r="DR4" s="110"/>
      <c r="DS4" s="110"/>
      <c r="DT4" s="110"/>
      <c r="DU4" s="35" t="s">
        <v>55</v>
      </c>
      <c r="DV4" s="30">
        <v>0</v>
      </c>
      <c r="DW4" s="79">
        <f>(DV4)*DW28/(DV28)</f>
        <v>0</v>
      </c>
      <c r="DX4" s="115"/>
      <c r="DY4" s="115"/>
      <c r="DZ4" s="115"/>
      <c r="EA4" s="115"/>
      <c r="EB4" s="115"/>
      <c r="EC4" s="115"/>
      <c r="ED4" s="115"/>
      <c r="EE4" s="115"/>
      <c r="EF4" s="110"/>
      <c r="EG4" s="35" t="s">
        <v>55</v>
      </c>
      <c r="EH4" s="30">
        <v>0</v>
      </c>
      <c r="EI4" s="79">
        <f>(EH4)*EI28/(EH28)</f>
        <v>0</v>
      </c>
      <c r="EJ4" s="30">
        <v>0</v>
      </c>
      <c r="EK4" s="79">
        <f>(EJ4)*EK28/(EJ28)</f>
        <v>0</v>
      </c>
      <c r="EL4" s="67">
        <v>0</v>
      </c>
      <c r="EM4" s="110">
        <f>(EL4)*EM28/(EL28)</f>
        <v>0</v>
      </c>
      <c r="EN4" s="30">
        <v>0</v>
      </c>
      <c r="EO4" s="79">
        <f>(EN4)*EO28/(EN28)</f>
        <v>0</v>
      </c>
      <c r="EP4" s="67">
        <v>0</v>
      </c>
      <c r="EQ4" s="110">
        <f>(EP4)*EQ28/(EP28)</f>
        <v>0</v>
      </c>
      <c r="ER4" s="30">
        <v>0</v>
      </c>
      <c r="ES4" s="79">
        <f>(ER4)*ES28/(ER28)</f>
        <v>0</v>
      </c>
      <c r="ET4" s="67">
        <v>0</v>
      </c>
      <c r="EU4" s="110">
        <f>(ET4)*EU28/(ET28)</f>
        <v>0</v>
      </c>
      <c r="EV4" s="30">
        <v>0</v>
      </c>
      <c r="EW4" s="79">
        <f>(EV4)*EW28/(EV28)</f>
        <v>0</v>
      </c>
      <c r="EY4" s="35" t="s">
        <v>55</v>
      </c>
      <c r="EZ4" s="30">
        <v>0</v>
      </c>
      <c r="FA4" s="79">
        <f>(EZ4)*FA28/(EZ28)</f>
        <v>0</v>
      </c>
      <c r="FB4" s="30">
        <v>0</v>
      </c>
      <c r="FC4" s="79">
        <f>(FB4)*FC28/(FB28)</f>
        <v>0</v>
      </c>
      <c r="FD4" s="30">
        <v>0</v>
      </c>
      <c r="FE4" s="79">
        <f>(FD4)*FE28/(FD28)</f>
        <v>0</v>
      </c>
      <c r="FF4" s="30">
        <v>0</v>
      </c>
      <c r="FG4" s="79">
        <f>(FF4)*FG28/(FF28)</f>
        <v>0</v>
      </c>
      <c r="FH4" s="30">
        <v>0</v>
      </c>
      <c r="FI4" s="79">
        <f>(FH4)*FI28/(FH28)</f>
        <v>0</v>
      </c>
      <c r="FR4" s="35" t="s">
        <v>55</v>
      </c>
      <c r="FS4" s="30">
        <v>0</v>
      </c>
      <c r="FT4" s="79">
        <f>(FS4)*FT28/(FS28)</f>
        <v>0</v>
      </c>
      <c r="FU4" s="30">
        <v>0</v>
      </c>
      <c r="FV4" s="79">
        <f>(FU4)*FV28/(FU28)</f>
        <v>0</v>
      </c>
    </row>
    <row r="5" spans="1:178" ht="12.75">
      <c r="A5" s="30">
        <v>0</v>
      </c>
      <c r="B5" s="79">
        <f>(A5)*B28/(A28)</f>
        <v>0</v>
      </c>
      <c r="C5" s="3" t="e">
        <f>#REF!*B5</f>
        <v>#REF!</v>
      </c>
      <c r="D5" s="35" t="s">
        <v>56</v>
      </c>
      <c r="E5" s="30"/>
      <c r="F5" s="79">
        <f>(E5)*F28/(E28)</f>
        <v>0</v>
      </c>
      <c r="G5" s="30"/>
      <c r="H5" s="79">
        <f>(G5)*H28/(G28)</f>
        <v>0</v>
      </c>
      <c r="I5" s="67"/>
      <c r="J5" s="110">
        <f>(I5)*J28/(I28)</f>
        <v>0</v>
      </c>
      <c r="K5" s="30"/>
      <c r="L5" s="79">
        <f>(K5)*L28/(K28)</f>
        <v>0</v>
      </c>
      <c r="M5" s="67"/>
      <c r="N5" s="110">
        <f>(M5)*N28/(M28)</f>
        <v>0</v>
      </c>
      <c r="O5" s="30"/>
      <c r="P5" s="79">
        <f>(O5)*P28/(O28)</f>
        <v>0</v>
      </c>
      <c r="Q5" s="110"/>
      <c r="R5" s="115" t="s">
        <v>56</v>
      </c>
      <c r="S5" s="30"/>
      <c r="T5" s="79">
        <f>(S5)*T28/(S28)</f>
        <v>0</v>
      </c>
      <c r="U5" s="67">
        <v>460</v>
      </c>
      <c r="V5" s="110">
        <f>(U5)*V28/(U28)</f>
        <v>115</v>
      </c>
      <c r="W5" s="30"/>
      <c r="X5" s="79">
        <f>(W5)*X28/(W28)</f>
        <v>0</v>
      </c>
      <c r="Y5" s="112"/>
      <c r="Z5" s="110">
        <f>(Y5)*Z28/(Y28)</f>
        <v>0</v>
      </c>
      <c r="AA5" s="30"/>
      <c r="AB5" s="79">
        <f>(AA5)*AB28/(AA28)</f>
        <v>0</v>
      </c>
      <c r="AC5" s="96"/>
      <c r="AD5" s="110">
        <f>(AC5)*AD28/(AC28)</f>
        <v>0</v>
      </c>
      <c r="AE5" s="33"/>
      <c r="AF5" s="79">
        <f>(AE5)*AF28/(AE28)</f>
        <v>0</v>
      </c>
      <c r="AG5" s="110"/>
      <c r="AH5" s="115" t="s">
        <v>56</v>
      </c>
      <c r="AI5" s="33"/>
      <c r="AJ5" s="79">
        <f>(AI5)*AJ28/(AI28)</f>
        <v>0</v>
      </c>
      <c r="AK5" s="33"/>
      <c r="AL5" s="79">
        <f>(AK5)*AL28/(AK28)</f>
        <v>0</v>
      </c>
      <c r="AM5" s="33"/>
      <c r="AN5" s="79">
        <f>(AM5)*AN28/(AM28)</f>
        <v>0</v>
      </c>
      <c r="AO5" s="33">
        <v>12.51</v>
      </c>
      <c r="AP5" s="79">
        <f>(AO5)*AP28/(AO28)</f>
        <v>31.2125748502994</v>
      </c>
      <c r="AQ5" s="33"/>
      <c r="AR5" s="79">
        <f>(AQ5)*AR28/(AQ28)</f>
        <v>0</v>
      </c>
      <c r="AS5" s="96">
        <v>16.15</v>
      </c>
      <c r="AT5" s="110">
        <f>(AS5)*AT28/(AS28)</f>
        <v>40.158146011537696</v>
      </c>
      <c r="AU5" s="33"/>
      <c r="AV5" s="110">
        <f>(AU5)*AV28/(AU28)</f>
        <v>0</v>
      </c>
      <c r="AW5" s="33"/>
      <c r="AX5" s="79">
        <f>(AW5)*AX28/(AW28)</f>
        <v>0</v>
      </c>
      <c r="AY5" s="96"/>
      <c r="AZ5" s="79">
        <f>(AY5)*AZ28/(AY28)</f>
        <v>0</v>
      </c>
      <c r="BA5" s="110"/>
      <c r="BB5" s="115" t="s">
        <v>56</v>
      </c>
      <c r="BC5" s="33"/>
      <c r="BD5" s="79">
        <f>(BC5)*BD28/(BC28)</f>
        <v>0</v>
      </c>
      <c r="BE5" s="33">
        <v>72.19</v>
      </c>
      <c r="BF5" s="79">
        <f>(BE5)*BF28/(BE28)</f>
        <v>164.0830984634967</v>
      </c>
      <c r="BG5" s="96">
        <v>78.5</v>
      </c>
      <c r="BH5" s="110">
        <f>(BG5)*BH28/(BG28)</f>
        <v>180.045871559633</v>
      </c>
      <c r="BI5" s="30">
        <v>45</v>
      </c>
      <c r="BJ5" s="79">
        <f>(BI5)*BJ28/(BI28)</f>
        <v>122.28260869565217</v>
      </c>
      <c r="BK5" s="67"/>
      <c r="BL5" s="110">
        <f>(BK5)*BL28/(BK28)</f>
        <v>0</v>
      </c>
      <c r="BM5" s="30"/>
      <c r="BN5" s="79">
        <f>(BM5)*BN28/(BM28)</f>
        <v>0</v>
      </c>
      <c r="BO5" s="67"/>
      <c r="BP5" s="110">
        <f>(BO5)*BP28/(BO28)</f>
        <v>0</v>
      </c>
      <c r="BQ5" s="30"/>
      <c r="BR5" s="79">
        <f>(BQ5)*BR28/(BQ28)</f>
        <v>0</v>
      </c>
      <c r="BS5" s="110"/>
      <c r="BT5" s="115" t="s">
        <v>56</v>
      </c>
      <c r="BU5" s="30"/>
      <c r="BV5" s="79">
        <f>(BU5)*BV28/(BU28)</f>
        <v>0</v>
      </c>
      <c r="BW5" s="67"/>
      <c r="BX5" s="110">
        <f>(BW5)*BX28/(BW28)</f>
        <v>0</v>
      </c>
      <c r="BY5" s="30"/>
      <c r="BZ5" s="79">
        <f>(BY5)*BZ28/(BY28)</f>
        <v>0</v>
      </c>
      <c r="CA5" s="67"/>
      <c r="CB5" s="110">
        <f>(CA5)*CB28/(CA28)</f>
        <v>0</v>
      </c>
      <c r="CC5" s="30"/>
      <c r="CD5" s="79">
        <f>(CC5)*CD28/(CC28)</f>
        <v>0</v>
      </c>
      <c r="CE5" s="30"/>
      <c r="CF5" s="79">
        <f>(CE5)*CF28/(CE28)</f>
        <v>0</v>
      </c>
      <c r="CI5" s="35" t="s">
        <v>56</v>
      </c>
      <c r="CJ5" s="30"/>
      <c r="CK5" s="79">
        <f>(CJ5)*CK28/(CJ28)</f>
        <v>0</v>
      </c>
      <c r="CL5" s="30">
        <v>138</v>
      </c>
      <c r="CM5" s="79">
        <f>(CL5)*CM28/(CL28)</f>
        <v>129.69924812030075</v>
      </c>
      <c r="CN5" s="30">
        <v>26</v>
      </c>
      <c r="CO5" s="79">
        <f>(CN5)*CO28/(CN28)</f>
        <v>76.47058823529412</v>
      </c>
      <c r="CP5" s="30">
        <v>26</v>
      </c>
      <c r="CQ5" s="79">
        <f>(CP5)*CQ28/(CP28)</f>
        <v>72.22222222222223</v>
      </c>
      <c r="CR5" s="30">
        <v>26</v>
      </c>
      <c r="CS5" s="79">
        <f>(CR5)*CS28/(CR28)</f>
        <v>108.33333333333333</v>
      </c>
      <c r="DB5" s="110"/>
      <c r="DC5" s="35" t="s">
        <v>56</v>
      </c>
      <c r="DD5" s="30"/>
      <c r="DE5" s="79">
        <f>(DD5)*DE28/(DD28)</f>
        <v>0</v>
      </c>
      <c r="DF5" s="30"/>
      <c r="DG5" s="79">
        <f>(DF5)*DG28/(DF28)</f>
        <v>0</v>
      </c>
      <c r="DH5" s="30"/>
      <c r="DI5" s="79">
        <f>(DH5)*DI28/(DH28)</f>
        <v>0</v>
      </c>
      <c r="DJ5" s="113">
        <v>26</v>
      </c>
      <c r="DK5" s="79">
        <f>(DJ5)*DK28/(DJ28)</f>
        <v>27.36842105263158</v>
      </c>
      <c r="DL5" s="110"/>
      <c r="DM5" s="110"/>
      <c r="DN5" s="110"/>
      <c r="DO5" s="110"/>
      <c r="DP5" s="110"/>
      <c r="DQ5" s="110"/>
      <c r="DR5" s="110"/>
      <c r="DS5" s="110"/>
      <c r="DT5" s="110"/>
      <c r="DU5" s="35" t="s">
        <v>56</v>
      </c>
      <c r="DV5" s="30">
        <v>0</v>
      </c>
      <c r="DW5" s="79">
        <f>(DV5)*DW28/(DV28)</f>
        <v>0</v>
      </c>
      <c r="DX5" s="115"/>
      <c r="DY5" s="115"/>
      <c r="DZ5" s="115"/>
      <c r="EA5" s="115"/>
      <c r="EB5" s="115"/>
      <c r="EC5" s="115"/>
      <c r="ED5" s="115"/>
      <c r="EE5" s="115"/>
      <c r="EF5" s="110"/>
      <c r="EG5" s="35" t="s">
        <v>56</v>
      </c>
      <c r="EH5" s="30">
        <v>0</v>
      </c>
      <c r="EI5" s="79">
        <f>(EH5)*EI28/(EH28)</f>
        <v>0</v>
      </c>
      <c r="EJ5" s="30">
        <v>0</v>
      </c>
      <c r="EK5" s="79">
        <f>(EJ5)*EK28/(EJ28)</f>
        <v>0</v>
      </c>
      <c r="EL5" s="67">
        <v>34</v>
      </c>
      <c r="EM5" s="110">
        <f>(EL5)*EM28/(EL28)</f>
        <v>102.40963855421687</v>
      </c>
      <c r="EN5" s="30">
        <v>0</v>
      </c>
      <c r="EO5" s="79">
        <f>(EN5)*EO28/(EN28)</f>
        <v>0</v>
      </c>
      <c r="EP5" s="67">
        <v>0</v>
      </c>
      <c r="EQ5" s="110">
        <f>(EP5)*EQ28/(EP28)</f>
        <v>0</v>
      </c>
      <c r="ER5" s="30">
        <v>0</v>
      </c>
      <c r="ES5" s="79">
        <f>(ER5)*ES28/(ER28)</f>
        <v>0</v>
      </c>
      <c r="ET5" s="67">
        <v>26</v>
      </c>
      <c r="EU5" s="110">
        <f>(ET5)*EU28/(ET28)</f>
        <v>76.69616519174042</v>
      </c>
      <c r="EV5" s="30">
        <v>50</v>
      </c>
      <c r="EW5" s="79">
        <f>(EV5)*EW28/(EV28)</f>
        <v>130.20833333333334</v>
      </c>
      <c r="EY5" s="35" t="s">
        <v>56</v>
      </c>
      <c r="EZ5" s="30">
        <v>34</v>
      </c>
      <c r="FA5" s="79">
        <f>(EZ5)*FA28/(EZ28)</f>
        <v>75.22123893805309</v>
      </c>
      <c r="FB5" s="30">
        <v>0</v>
      </c>
      <c r="FC5" s="79">
        <f>(FB5)*FC28/(FB28)</f>
        <v>0</v>
      </c>
      <c r="FD5" s="30">
        <v>0</v>
      </c>
      <c r="FE5" s="79">
        <f>(FD5)*FE28/(FD28)</f>
        <v>0</v>
      </c>
      <c r="FF5" s="30">
        <v>0</v>
      </c>
      <c r="FG5" s="79">
        <f>(FF5)*FG28/(FF28)</f>
        <v>0</v>
      </c>
      <c r="FH5" s="30">
        <v>0</v>
      </c>
      <c r="FI5" s="79">
        <f>(FH5)*FI28/(FH28)</f>
        <v>0</v>
      </c>
      <c r="FR5" s="35" t="s">
        <v>56</v>
      </c>
      <c r="FS5" s="30">
        <v>41.5</v>
      </c>
      <c r="FT5" s="79">
        <f>(FS5)*FT28/(FS28)</f>
        <v>102.72277227722772</v>
      </c>
      <c r="FU5" s="30">
        <v>0</v>
      </c>
      <c r="FV5" s="79">
        <f>(FU5)*FV28/(FU28)</f>
        <v>0</v>
      </c>
    </row>
    <row r="6" spans="1:178" ht="12.75">
      <c r="A6" s="30">
        <v>0</v>
      </c>
      <c r="B6" s="79">
        <f>(A6)*B28/(A28)</f>
        <v>0</v>
      </c>
      <c r="C6" s="3" t="e">
        <f>#REF!*B6</f>
        <v>#REF!</v>
      </c>
      <c r="D6" s="39" t="s">
        <v>57</v>
      </c>
      <c r="E6" s="30">
        <v>180</v>
      </c>
      <c r="F6" s="79">
        <f>(E6)*F28/(E28)</f>
        <v>40.17857142857143</v>
      </c>
      <c r="G6" s="30">
        <v>180</v>
      </c>
      <c r="H6" s="79">
        <f>(G6)*H28/(G28)</f>
        <v>41.666666666666664</v>
      </c>
      <c r="I6" s="67">
        <v>190</v>
      </c>
      <c r="J6" s="110">
        <f>(I6)*J28/(I28)</f>
        <v>44.81132075471698</v>
      </c>
      <c r="K6" s="30">
        <v>200</v>
      </c>
      <c r="L6" s="79">
        <f>(K6)*L28/(K28)</f>
        <v>49.01960784313726</v>
      </c>
      <c r="M6" s="67">
        <v>160</v>
      </c>
      <c r="N6" s="110">
        <f>(M6)*N28/(M28)</f>
        <v>35.714285714285715</v>
      </c>
      <c r="O6" s="30">
        <v>220</v>
      </c>
      <c r="P6" s="79">
        <f>(O6)*P28/(O28)</f>
        <v>55</v>
      </c>
      <c r="Q6" s="110"/>
      <c r="R6" s="116" t="s">
        <v>57</v>
      </c>
      <c r="S6" s="30">
        <v>100</v>
      </c>
      <c r="T6" s="79">
        <f>(S6)*T28/(S28)</f>
        <v>22.727272727272727</v>
      </c>
      <c r="U6" s="67"/>
      <c r="V6" s="110">
        <f>(U6)*V28/(U28)</f>
        <v>0</v>
      </c>
      <c r="W6" s="30">
        <v>190</v>
      </c>
      <c r="X6" s="79">
        <f>(W6)*X28/(W28)</f>
        <v>47.64292878635908</v>
      </c>
      <c r="Y6" s="112">
        <v>140</v>
      </c>
      <c r="Z6" s="110">
        <f>(Y6)*Z28/(Y28)</f>
        <v>72.91666666666667</v>
      </c>
      <c r="AA6" s="30">
        <v>200</v>
      </c>
      <c r="AB6" s="79">
        <f>(AA6)*AB28/(AA28)</f>
        <v>45.248868778280546</v>
      </c>
      <c r="AC6" s="96">
        <v>14.6</v>
      </c>
      <c r="AD6" s="110">
        <f>(AC6)*AD28/(AC28)</f>
        <v>36.5</v>
      </c>
      <c r="AE6" s="33">
        <v>50</v>
      </c>
      <c r="AF6" s="79">
        <f>(AE6)*AF28/(AE28)</f>
        <v>12.5</v>
      </c>
      <c r="AG6" s="110"/>
      <c r="AH6" s="116" t="s">
        <v>57</v>
      </c>
      <c r="AI6" s="33">
        <v>20.66</v>
      </c>
      <c r="AJ6" s="79">
        <f>(AI6)*AJ28/(AI28)</f>
        <v>52.94177941779419</v>
      </c>
      <c r="AK6" s="33">
        <v>16.84</v>
      </c>
      <c r="AL6" s="79">
        <f>(AK6)*AL28/(AK28)</f>
        <v>41.89054726368159</v>
      </c>
      <c r="AM6" s="33">
        <v>26.9</v>
      </c>
      <c r="AN6" s="79">
        <f>(AM6)*AN28/(AM28)</f>
        <v>66.87549721559267</v>
      </c>
      <c r="AO6" s="33">
        <v>21.99</v>
      </c>
      <c r="AP6" s="79">
        <f>(AO6)*AP28/(AO28)</f>
        <v>54.865269461077844</v>
      </c>
      <c r="AQ6" s="33">
        <v>29.09</v>
      </c>
      <c r="AR6" s="79">
        <f>(AQ6)*AR28/(AQ28)</f>
        <v>72.42083250348534</v>
      </c>
      <c r="AS6" s="96">
        <v>21.79</v>
      </c>
      <c r="AT6" s="110">
        <f>(AS6)*AT28/(AS28)</f>
        <v>54.18241495922022</v>
      </c>
      <c r="AU6" s="33">
        <v>27.87</v>
      </c>
      <c r="AV6" s="110">
        <f>(AU6)*AV28/(AU28)</f>
        <v>69.6053946053946</v>
      </c>
      <c r="AW6" s="33">
        <v>30.44</v>
      </c>
      <c r="AX6" s="79">
        <f>(AW6)*AX28/(AW28)</f>
        <v>76.09239076092392</v>
      </c>
      <c r="AY6" s="96">
        <v>28.91</v>
      </c>
      <c r="AZ6" s="79">
        <f>(AY6)*AZ28/(AY28)</f>
        <v>72.26777322267773</v>
      </c>
      <c r="BA6" s="110"/>
      <c r="BB6" s="116" t="s">
        <v>57</v>
      </c>
      <c r="BC6" s="32">
        <v>15.1</v>
      </c>
      <c r="BD6" s="79">
        <f>(BC6)*BD28/(BC28)</f>
        <v>37.009803921568626</v>
      </c>
      <c r="BE6" s="32">
        <v>2.6</v>
      </c>
      <c r="BF6" s="79">
        <f>(BE6)*BF28/(BE28)</f>
        <v>5.909628148013456</v>
      </c>
      <c r="BG6" s="117">
        <v>2.89</v>
      </c>
      <c r="BH6" s="110">
        <f>(BG6)*BH28/(BG28)</f>
        <v>6.628440366972477</v>
      </c>
      <c r="BI6" s="30">
        <v>5</v>
      </c>
      <c r="BJ6" s="79">
        <f>(BI6)*BJ28/(BI28)</f>
        <v>13.58695652173913</v>
      </c>
      <c r="BK6" s="67">
        <v>18</v>
      </c>
      <c r="BL6" s="110">
        <f>(BK6)*BL28/(BK28)</f>
        <v>45</v>
      </c>
      <c r="BM6" s="30">
        <v>15</v>
      </c>
      <c r="BN6" s="79">
        <f>(BM6)*BN28/(BM28)</f>
        <v>37.5</v>
      </c>
      <c r="BO6" s="67">
        <v>10</v>
      </c>
      <c r="BP6" s="110">
        <f>(BO6)*BP28/(BO28)</f>
        <v>25</v>
      </c>
      <c r="BQ6" s="30">
        <v>17</v>
      </c>
      <c r="BR6" s="79">
        <f>(BQ6)*BR28/(BQ28)</f>
        <v>42.5</v>
      </c>
      <c r="BS6" s="110"/>
      <c r="BT6" s="116" t="s">
        <v>57</v>
      </c>
      <c r="BU6" s="30">
        <v>20</v>
      </c>
      <c r="BV6" s="79">
        <f>(BU6)*BV28/(BU28)</f>
        <v>50</v>
      </c>
      <c r="BW6" s="67">
        <v>0</v>
      </c>
      <c r="BX6" s="110">
        <f>(BW6)*BX28/(BW28)</f>
        <v>0</v>
      </c>
      <c r="BY6" s="30">
        <v>10</v>
      </c>
      <c r="BZ6" s="79">
        <f>(BY6)*BZ28/(BY28)</f>
        <v>22.321428571428573</v>
      </c>
      <c r="CA6" s="67">
        <v>17</v>
      </c>
      <c r="CB6" s="110">
        <f>(CA6)*CB28/(CA28)</f>
        <v>42.5</v>
      </c>
      <c r="CC6" s="30">
        <v>23</v>
      </c>
      <c r="CD6" s="79">
        <f>(CC6)*CD28/(CC28)</f>
        <v>57.5</v>
      </c>
      <c r="CE6" s="30">
        <v>18</v>
      </c>
      <c r="CF6" s="79">
        <f>(CE6)*CF28/(CE28)</f>
        <v>46.875</v>
      </c>
      <c r="CI6" s="39" t="s">
        <v>57</v>
      </c>
      <c r="CJ6" s="30">
        <v>90</v>
      </c>
      <c r="CK6" s="79">
        <f>(CJ6)*CK28/(CJ28)</f>
        <v>22.058823529411764</v>
      </c>
      <c r="CL6" s="30">
        <v>0</v>
      </c>
      <c r="CM6" s="79">
        <f>(CL6)*CM28/(CL28)</f>
        <v>0</v>
      </c>
      <c r="CN6" s="30">
        <v>5</v>
      </c>
      <c r="CO6" s="79">
        <f>(CN6)*CO28/(CN28)</f>
        <v>14.705882352941176</v>
      </c>
      <c r="CP6" s="30">
        <v>0</v>
      </c>
      <c r="CQ6" s="79">
        <f>(CP6)*CQ28/(CP28)</f>
        <v>0</v>
      </c>
      <c r="CR6" s="30">
        <v>0</v>
      </c>
      <c r="CS6" s="79">
        <f>(CR6)*CS28/(CR28)</f>
        <v>0</v>
      </c>
      <c r="DB6" s="110"/>
      <c r="DC6" s="39" t="s">
        <v>57</v>
      </c>
      <c r="DD6" s="30">
        <v>60</v>
      </c>
      <c r="DE6" s="79">
        <f>(DD6)*DE28/(DD28)</f>
        <v>32.967032967032964</v>
      </c>
      <c r="DF6" s="30">
        <v>50</v>
      </c>
      <c r="DG6" s="79">
        <f>(DF6)*DG28/(DF28)</f>
        <v>28.40909090909091</v>
      </c>
      <c r="DH6" s="30">
        <v>50</v>
      </c>
      <c r="DI6" s="79">
        <f>(DH6)*DI28/(DH28)</f>
        <v>10.638297872340425</v>
      </c>
      <c r="DJ6" s="113">
        <v>5</v>
      </c>
      <c r="DK6" s="79">
        <f>(DJ6)*DK28/(DJ28)</f>
        <v>5.2631578947368425</v>
      </c>
      <c r="DL6" s="110"/>
      <c r="DM6" s="110"/>
      <c r="DN6" s="110"/>
      <c r="DO6" s="110"/>
      <c r="DP6" s="110"/>
      <c r="DQ6" s="110"/>
      <c r="DR6" s="110"/>
      <c r="DS6" s="110"/>
      <c r="DT6" s="110"/>
      <c r="DU6" s="39" t="s">
        <v>57</v>
      </c>
      <c r="DV6" s="30">
        <v>0</v>
      </c>
      <c r="DW6" s="79">
        <f>(DV6)*DW28/(DV28)</f>
        <v>0</v>
      </c>
      <c r="DX6" s="116"/>
      <c r="DY6" s="116"/>
      <c r="DZ6" s="116"/>
      <c r="EA6" s="116"/>
      <c r="EB6" s="116"/>
      <c r="EC6" s="116"/>
      <c r="ED6" s="116"/>
      <c r="EE6" s="116"/>
      <c r="EF6" s="110"/>
      <c r="EG6" s="39" t="s">
        <v>57</v>
      </c>
      <c r="EH6" s="30">
        <v>20</v>
      </c>
      <c r="EI6" s="79">
        <f>(EH6)*EI28/(EH28)</f>
        <v>50</v>
      </c>
      <c r="EJ6" s="30">
        <v>20</v>
      </c>
      <c r="EK6" s="79">
        <f>(EJ6)*EK28/(EJ28)</f>
        <v>42.016806722689076</v>
      </c>
      <c r="EL6" s="67">
        <v>7</v>
      </c>
      <c r="EM6" s="110">
        <f>(EL6)*EM28/(EL28)</f>
        <v>21.08433734939759</v>
      </c>
      <c r="EN6" s="30">
        <v>20</v>
      </c>
      <c r="EO6" s="79">
        <f>(EN6)*EO28/(EN28)</f>
        <v>48.899755501222494</v>
      </c>
      <c r="EP6" s="67">
        <v>20</v>
      </c>
      <c r="EQ6" s="110">
        <f>(EP6)*EQ28/(EP28)</f>
        <v>48.661800486618006</v>
      </c>
      <c r="ER6" s="30">
        <v>15</v>
      </c>
      <c r="ES6" s="79">
        <f>(ER6)*ES28/(ER28)</f>
        <v>36.85503685503686</v>
      </c>
      <c r="ET6" s="67">
        <v>12</v>
      </c>
      <c r="EU6" s="110">
        <f>(ET6)*EU28/(ET28)</f>
        <v>35.39823008849557</v>
      </c>
      <c r="EV6" s="30">
        <v>22</v>
      </c>
      <c r="EW6" s="79">
        <f>(EV6)*EW28/(EV28)</f>
        <v>57.291666666666664</v>
      </c>
      <c r="EY6" s="39" t="s">
        <v>57</v>
      </c>
      <c r="EZ6" s="30">
        <v>17</v>
      </c>
      <c r="FA6" s="79">
        <f>(EZ6)*FA28/(EZ28)</f>
        <v>37.610619469026545</v>
      </c>
      <c r="FB6" s="30">
        <v>10</v>
      </c>
      <c r="FC6" s="79">
        <f>(FB6)*FC28/(FB28)</f>
        <v>25</v>
      </c>
      <c r="FD6" s="30">
        <v>5</v>
      </c>
      <c r="FE6" s="79">
        <f>(FD6)*FE28/(FD28)</f>
        <v>12.88659793814433</v>
      </c>
      <c r="FF6" s="30">
        <v>14.7</v>
      </c>
      <c r="FG6" s="79">
        <f>(FF6)*FG28/(FF28)</f>
        <v>33.40909090909091</v>
      </c>
      <c r="FH6" s="30">
        <v>12.6</v>
      </c>
      <c r="FI6" s="79">
        <f>(FH6)*FI28/(FH28)</f>
        <v>30.58252427184466</v>
      </c>
      <c r="FR6" s="39" t="s">
        <v>57</v>
      </c>
      <c r="FS6" s="30">
        <v>0</v>
      </c>
      <c r="FT6" s="79">
        <f>(FS6)*FT28/(FS28)</f>
        <v>0</v>
      </c>
      <c r="FU6" s="30">
        <v>9</v>
      </c>
      <c r="FV6" s="79">
        <f>(FU6)*FV28/(FU28)</f>
        <v>21.844660194174757</v>
      </c>
    </row>
    <row r="7" spans="1:178" ht="12.75">
      <c r="A7" s="30">
        <v>0</v>
      </c>
      <c r="B7" s="79">
        <f>(A7)*B28/(A28)</f>
        <v>0</v>
      </c>
      <c r="C7" s="3" t="e">
        <f>#REF!*B7</f>
        <v>#REF!</v>
      </c>
      <c r="D7" s="40" t="s">
        <v>58</v>
      </c>
      <c r="E7" s="30"/>
      <c r="F7" s="79">
        <f>(E7)*F28/(E28)</f>
        <v>0</v>
      </c>
      <c r="G7" s="30"/>
      <c r="H7" s="79">
        <f>(G7)*H28/(G28)</f>
        <v>0</v>
      </c>
      <c r="I7" s="67"/>
      <c r="J7" s="110">
        <f>(I7)*J28/(I28)</f>
        <v>0</v>
      </c>
      <c r="K7" s="30"/>
      <c r="L7" s="79">
        <f>(K7)*L28/(K28)</f>
        <v>0</v>
      </c>
      <c r="M7" s="67"/>
      <c r="N7" s="110">
        <f>(M7)*N28/(M28)</f>
        <v>0</v>
      </c>
      <c r="O7" s="30"/>
      <c r="P7" s="79">
        <f>(O7)*P28/(O28)</f>
        <v>0</v>
      </c>
      <c r="Q7" s="110"/>
      <c r="R7" s="42" t="s">
        <v>58</v>
      </c>
      <c r="S7" s="30"/>
      <c r="T7" s="79">
        <f>(S7)*T28/(S28)</f>
        <v>0</v>
      </c>
      <c r="U7" s="67"/>
      <c r="V7" s="110">
        <f>(U7)*V28/(U28)</f>
        <v>0</v>
      </c>
      <c r="W7" s="30"/>
      <c r="X7" s="79">
        <f>(W7)*X28/(W28)</f>
        <v>0</v>
      </c>
      <c r="Y7" s="112"/>
      <c r="Z7" s="110">
        <f>(Y7)*Z28/(Y28)</f>
        <v>0</v>
      </c>
      <c r="AA7" s="30"/>
      <c r="AB7" s="79">
        <f>(AA7)*AB28/(AA28)</f>
        <v>0</v>
      </c>
      <c r="AC7" s="96">
        <v>10</v>
      </c>
      <c r="AD7" s="110">
        <f>(AC7)*AD28/(AC28)</f>
        <v>25</v>
      </c>
      <c r="AE7" s="33">
        <v>0</v>
      </c>
      <c r="AF7" s="79">
        <f>(AE7)*AF28/(AE28)</f>
        <v>0</v>
      </c>
      <c r="AG7" s="110"/>
      <c r="AH7" s="42" t="s">
        <v>58</v>
      </c>
      <c r="AI7" s="33"/>
      <c r="AJ7" s="79">
        <f>(AI7)*AJ28/(AI28)</f>
        <v>0</v>
      </c>
      <c r="AK7" s="33">
        <v>5.9</v>
      </c>
      <c r="AL7" s="79">
        <f>(AK7)*AL28/(AK28)</f>
        <v>14.676616915422885</v>
      </c>
      <c r="AM7" s="33"/>
      <c r="AN7" s="79">
        <f>(AM7)*AN28/(AM28)</f>
        <v>0</v>
      </c>
      <c r="AO7" s="33"/>
      <c r="AP7" s="79">
        <f>(AO7)*AP28/(AO28)</f>
        <v>0</v>
      </c>
      <c r="AQ7" s="33"/>
      <c r="AR7" s="79">
        <f>(AQ7)*AR28/(AQ28)</f>
        <v>0</v>
      </c>
      <c r="AS7" s="96"/>
      <c r="AT7" s="110">
        <f>(AS7)*AT28/(AS28)</f>
        <v>0</v>
      </c>
      <c r="AU7" s="33"/>
      <c r="AV7" s="110">
        <f>(AU7)*AV28/(AU28)</f>
        <v>0</v>
      </c>
      <c r="AW7" s="33"/>
      <c r="AX7" s="79">
        <f>(AW7)*AX28/(AW28)</f>
        <v>0</v>
      </c>
      <c r="AY7" s="96"/>
      <c r="AZ7" s="79">
        <f>(AY7)*AZ28/(AY28)</f>
        <v>0</v>
      </c>
      <c r="BA7" s="110"/>
      <c r="BB7" s="42" t="s">
        <v>58</v>
      </c>
      <c r="BC7" s="33"/>
      <c r="BD7" s="79">
        <f>(BC7)*BD28/(BC28)</f>
        <v>0</v>
      </c>
      <c r="BE7" s="33"/>
      <c r="BF7" s="79">
        <f>(BE7)*BF28/(BE28)</f>
        <v>0</v>
      </c>
      <c r="BG7" s="96"/>
      <c r="BH7" s="110">
        <f>(BG7)*BH28/(BG28)</f>
        <v>0</v>
      </c>
      <c r="BI7" s="30">
        <v>0</v>
      </c>
      <c r="BJ7" s="79">
        <f>(BI7)*BJ28/(BI28)</f>
        <v>0</v>
      </c>
      <c r="BK7" s="67"/>
      <c r="BL7" s="110">
        <f>(BK7)*BL28/(BK28)</f>
        <v>0</v>
      </c>
      <c r="BM7" s="30"/>
      <c r="BN7" s="79">
        <f>(BM7)*BN28/(BM28)</f>
        <v>0</v>
      </c>
      <c r="BO7" s="67"/>
      <c r="BP7" s="110">
        <f>(BO7)*BP28/(BO28)</f>
        <v>0</v>
      </c>
      <c r="BQ7" s="30"/>
      <c r="BR7" s="79">
        <f>(BQ7)*BR28/(BQ28)</f>
        <v>0</v>
      </c>
      <c r="BS7" s="110"/>
      <c r="BT7" s="42" t="s">
        <v>58</v>
      </c>
      <c r="BU7" s="30"/>
      <c r="BV7" s="79">
        <f>(BU7)*BV28/(BU28)</f>
        <v>0</v>
      </c>
      <c r="BW7" s="67"/>
      <c r="BX7" s="110">
        <f>(BW7)*BX28/(BW28)</f>
        <v>0</v>
      </c>
      <c r="BY7" s="30"/>
      <c r="BZ7" s="79">
        <f>(BY7)*BZ28/(BY28)</f>
        <v>0</v>
      </c>
      <c r="CA7" s="67"/>
      <c r="CB7" s="110">
        <f>(CA7)*CB28/(CA28)</f>
        <v>0</v>
      </c>
      <c r="CC7" s="30"/>
      <c r="CD7" s="79">
        <f>(CC7)*CD28/(CC28)</f>
        <v>0</v>
      </c>
      <c r="CE7" s="30"/>
      <c r="CF7" s="79">
        <f>(CE7)*CF28/(CE28)</f>
        <v>0</v>
      </c>
      <c r="CI7" s="40" t="s">
        <v>58</v>
      </c>
      <c r="CJ7" s="30"/>
      <c r="CK7" s="79">
        <f>(CJ7)*CK28/(CJ28)</f>
        <v>0</v>
      </c>
      <c r="CL7" s="30">
        <v>64</v>
      </c>
      <c r="CM7" s="79">
        <f>(CL7)*CM28/(CL28)</f>
        <v>60.150375939849624</v>
      </c>
      <c r="CN7" s="30">
        <v>12</v>
      </c>
      <c r="CO7" s="79">
        <f>(CN7)*CO28/(CN28)</f>
        <v>35.294117647058826</v>
      </c>
      <c r="CP7" s="30">
        <v>12</v>
      </c>
      <c r="CQ7" s="79">
        <f>(CP7)*CQ28/(CP28)</f>
        <v>33.333333333333336</v>
      </c>
      <c r="CR7" s="30">
        <v>12</v>
      </c>
      <c r="CS7" s="79">
        <f>(CR7)*CS28/(CR28)</f>
        <v>50</v>
      </c>
      <c r="DB7" s="110"/>
      <c r="DC7" s="40" t="s">
        <v>58</v>
      </c>
      <c r="DD7" s="30"/>
      <c r="DE7" s="79">
        <f>(DD7)*DE28/(DD28)</f>
        <v>0</v>
      </c>
      <c r="DF7" s="30">
        <v>10</v>
      </c>
      <c r="DG7" s="79">
        <f>(DF7)*DG28/(DF28)</f>
        <v>5.681818181818182</v>
      </c>
      <c r="DH7" s="30">
        <v>10</v>
      </c>
      <c r="DI7" s="79">
        <f>(DH7)*DI28/(DH28)</f>
        <v>2.127659574468085</v>
      </c>
      <c r="DJ7" s="113">
        <v>12</v>
      </c>
      <c r="DK7" s="79">
        <f>(DJ7)*DK28/(DJ28)</f>
        <v>12.631578947368421</v>
      </c>
      <c r="DL7" s="110"/>
      <c r="DM7" s="110"/>
      <c r="DN7" s="110"/>
      <c r="DO7" s="110"/>
      <c r="DP7" s="110"/>
      <c r="DQ7" s="110"/>
      <c r="DR7" s="110"/>
      <c r="DS7" s="110"/>
      <c r="DT7" s="110"/>
      <c r="DU7" s="40" t="s">
        <v>58</v>
      </c>
      <c r="DV7" s="30">
        <v>0</v>
      </c>
      <c r="DW7" s="79">
        <f>(DV7)*DW28/(DV28)</f>
        <v>0</v>
      </c>
      <c r="DX7" s="42"/>
      <c r="DY7" s="42"/>
      <c r="DZ7" s="42"/>
      <c r="EA7" s="42"/>
      <c r="EB7" s="42"/>
      <c r="EC7" s="42"/>
      <c r="ED7" s="42"/>
      <c r="EE7" s="42"/>
      <c r="EF7" s="110"/>
      <c r="EG7" s="40" t="s">
        <v>58</v>
      </c>
      <c r="EH7" s="30">
        <v>0</v>
      </c>
      <c r="EI7" s="79">
        <f>(EH7)*EI28/(EH28)</f>
        <v>0</v>
      </c>
      <c r="EJ7" s="30">
        <v>0</v>
      </c>
      <c r="EK7" s="79">
        <f>(EJ7)*EK28/(EJ28)</f>
        <v>0</v>
      </c>
      <c r="EL7" s="67">
        <v>16</v>
      </c>
      <c r="EM7" s="110">
        <f>(EL7)*EM28/(EL28)</f>
        <v>48.19277108433735</v>
      </c>
      <c r="EN7" s="30">
        <v>0</v>
      </c>
      <c r="EO7" s="79">
        <f>(EN7)*EO28/(EN28)</f>
        <v>0</v>
      </c>
      <c r="EP7" s="67">
        <v>0</v>
      </c>
      <c r="EQ7" s="110">
        <f>(EP7)*EQ28/(EP28)</f>
        <v>0</v>
      </c>
      <c r="ER7" s="30">
        <v>3</v>
      </c>
      <c r="ES7" s="79">
        <f>(ER7)*ES28/(ER28)</f>
        <v>7.371007371007371</v>
      </c>
      <c r="ET7" s="67">
        <v>3</v>
      </c>
      <c r="EU7" s="110">
        <f>(ET7)*EU28/(ET28)</f>
        <v>8.849557522123893</v>
      </c>
      <c r="EV7" s="30">
        <v>0</v>
      </c>
      <c r="EW7" s="79">
        <f>(EV7)*EW28/(EV28)</f>
        <v>0</v>
      </c>
      <c r="EY7" s="40" t="s">
        <v>58</v>
      </c>
      <c r="EZ7" s="30">
        <v>0</v>
      </c>
      <c r="FA7" s="79">
        <f>(EZ7)*FA28/(EZ28)</f>
        <v>0</v>
      </c>
      <c r="FB7" s="30">
        <v>0</v>
      </c>
      <c r="FC7" s="79">
        <f>(FB7)*FC28/(FB28)</f>
        <v>0</v>
      </c>
      <c r="FD7" s="30">
        <v>0</v>
      </c>
      <c r="FE7" s="79">
        <f>(FD7)*FE28/(FD28)</f>
        <v>0</v>
      </c>
      <c r="FF7" s="30">
        <v>0</v>
      </c>
      <c r="FG7" s="79">
        <f>(FF7)*FG28/(FF28)</f>
        <v>0</v>
      </c>
      <c r="FH7" s="30">
        <v>0</v>
      </c>
      <c r="FI7" s="79">
        <f>(FH7)*FI28/(FH28)</f>
        <v>0</v>
      </c>
      <c r="FR7" s="40" t="s">
        <v>58</v>
      </c>
      <c r="FS7" s="30">
        <v>0</v>
      </c>
      <c r="FT7" s="79">
        <f>(FS7)*FT28/(FS28)</f>
        <v>0</v>
      </c>
      <c r="FU7" s="30">
        <v>0</v>
      </c>
      <c r="FV7" s="79">
        <f>(FU7)*FV28/(FU28)</f>
        <v>0</v>
      </c>
    </row>
    <row r="8" spans="1:178" ht="12.75">
      <c r="A8" s="30">
        <v>0</v>
      </c>
      <c r="B8" s="79">
        <f>(A8)*B28/(A28)</f>
        <v>0</v>
      </c>
      <c r="C8" s="3" t="e">
        <f>#REF!*B8</f>
        <v>#REF!</v>
      </c>
      <c r="D8" s="40" t="s">
        <v>59</v>
      </c>
      <c r="E8" s="30"/>
      <c r="F8" s="79">
        <f>(E8)*F28/(E28)</f>
        <v>0</v>
      </c>
      <c r="G8" s="30"/>
      <c r="H8" s="79">
        <f>(G8)*H28/(G28)</f>
        <v>0</v>
      </c>
      <c r="I8" s="67"/>
      <c r="J8" s="110">
        <f>(I8)*J28/(I28)</f>
        <v>0</v>
      </c>
      <c r="K8" s="30">
        <v>50</v>
      </c>
      <c r="L8" s="79">
        <f>(K8)*L28/(K28)</f>
        <v>12.254901960784315</v>
      </c>
      <c r="M8" s="67"/>
      <c r="N8" s="110">
        <f>(M8)*N28/(M28)</f>
        <v>0</v>
      </c>
      <c r="O8" s="30"/>
      <c r="P8" s="79">
        <f>(O8)*P28/(O28)</f>
        <v>0</v>
      </c>
      <c r="Q8" s="110"/>
      <c r="R8" s="42" t="s">
        <v>59</v>
      </c>
      <c r="S8" s="30">
        <v>100</v>
      </c>
      <c r="T8" s="79">
        <f>(S8)*T28/(S28)</f>
        <v>22.727272727272727</v>
      </c>
      <c r="U8" s="67">
        <v>210</v>
      </c>
      <c r="V8" s="110">
        <f>(U8)*V28/(U28)</f>
        <v>52.5</v>
      </c>
      <c r="W8" s="30">
        <v>40</v>
      </c>
      <c r="X8" s="79">
        <f>(W8)*X28/(W28)</f>
        <v>10.030090270812437</v>
      </c>
      <c r="Y8" s="112">
        <v>50</v>
      </c>
      <c r="Z8" s="110">
        <f>(Y8)*Z28/(Y28)</f>
        <v>26.041666666666668</v>
      </c>
      <c r="AA8" s="30"/>
      <c r="AB8" s="79">
        <f>(AA8)*AB28/(AA28)</f>
        <v>0</v>
      </c>
      <c r="AC8" s="96"/>
      <c r="AD8" s="110">
        <f>(AC8)*AD28/(AC28)</f>
        <v>0</v>
      </c>
      <c r="AE8" s="33">
        <v>100</v>
      </c>
      <c r="AF8" s="79">
        <f>(AE8)*AF28/(AE28)</f>
        <v>25</v>
      </c>
      <c r="AG8" s="110"/>
      <c r="AH8" s="42" t="s">
        <v>59</v>
      </c>
      <c r="AI8" s="33">
        <v>6.19</v>
      </c>
      <c r="AJ8" s="79">
        <f>(AI8)*AJ28/(AI28)</f>
        <v>15.862033620336206</v>
      </c>
      <c r="AK8" s="33"/>
      <c r="AL8" s="79">
        <f>(AK8)*AL28/(AK28)</f>
        <v>0</v>
      </c>
      <c r="AM8" s="33">
        <v>9.91</v>
      </c>
      <c r="AN8" s="79">
        <f>(AM8)*AN28/(AM28)</f>
        <v>24.63703261734288</v>
      </c>
      <c r="AO8" s="33">
        <v>9.09</v>
      </c>
      <c r="AP8" s="79">
        <f>(AO8)*AP28/(AO28)</f>
        <v>22.679640718562872</v>
      </c>
      <c r="AQ8" s="33"/>
      <c r="AR8" s="79">
        <f>(AQ8)*AR28/(AQ28)</f>
        <v>0</v>
      </c>
      <c r="AS8" s="96">
        <v>8.790000000000001</v>
      </c>
      <c r="AT8" s="110">
        <f>(AS8)*AT28/(AS28)</f>
        <v>21.85697234931371</v>
      </c>
      <c r="AU8" s="33"/>
      <c r="AV8" s="110">
        <f>(AU8)*AV28/(AU28)</f>
        <v>0</v>
      </c>
      <c r="AW8" s="33"/>
      <c r="AX8" s="79">
        <f>(AW8)*AX28/(AW28)</f>
        <v>0</v>
      </c>
      <c r="AY8" s="96"/>
      <c r="AZ8" s="79">
        <f>(AY8)*AZ28/(AY28)</f>
        <v>0</v>
      </c>
      <c r="BA8" s="110"/>
      <c r="BB8" s="42" t="s">
        <v>59</v>
      </c>
      <c r="BC8" s="33">
        <v>1.1</v>
      </c>
      <c r="BD8" s="79">
        <f>(BC8)*BD28/(BC28)</f>
        <v>2.696078431372549</v>
      </c>
      <c r="BE8" s="33">
        <v>9.5</v>
      </c>
      <c r="BF8" s="79">
        <f>(BE8)*BF28/(BE28)</f>
        <v>21.592872079279935</v>
      </c>
      <c r="BG8" s="96">
        <v>10.61</v>
      </c>
      <c r="BH8" s="110">
        <f>(BG8)*BH28/(BG28)</f>
        <v>24.334862385321102</v>
      </c>
      <c r="BI8" s="30">
        <v>0</v>
      </c>
      <c r="BJ8" s="79">
        <f>(BI8)*BJ28/(BI28)</f>
        <v>0</v>
      </c>
      <c r="BK8" s="67"/>
      <c r="BL8" s="110">
        <f>(BK8)*BL28/(BK28)</f>
        <v>0</v>
      </c>
      <c r="BM8" s="30"/>
      <c r="BN8" s="79">
        <f>(BM8)*BN28/(BM28)</f>
        <v>0</v>
      </c>
      <c r="BO8" s="67"/>
      <c r="BP8" s="110">
        <f>(BO8)*BP28/(BO28)</f>
        <v>0</v>
      </c>
      <c r="BQ8" s="30"/>
      <c r="BR8" s="79">
        <f>(BQ8)*BR28/(BQ28)</f>
        <v>0</v>
      </c>
      <c r="BS8" s="110"/>
      <c r="BT8" s="42" t="s">
        <v>59</v>
      </c>
      <c r="BU8" s="30"/>
      <c r="BV8" s="79">
        <f>(BU8)*BV28/(BU28)</f>
        <v>0</v>
      </c>
      <c r="BW8" s="67"/>
      <c r="BX8" s="110">
        <f>(BW8)*BX28/(BW28)</f>
        <v>0</v>
      </c>
      <c r="BY8" s="30"/>
      <c r="BZ8" s="79">
        <f>(BY8)*BZ28/(BY28)</f>
        <v>0</v>
      </c>
      <c r="CA8" s="67"/>
      <c r="CB8" s="110">
        <f>(CA8)*CB28/(CA28)</f>
        <v>0</v>
      </c>
      <c r="CC8" s="30"/>
      <c r="CD8" s="79">
        <f>(CC8)*CD28/(CC28)</f>
        <v>0</v>
      </c>
      <c r="CE8" s="30"/>
      <c r="CF8" s="79">
        <f>(CE8)*CF28/(CE28)</f>
        <v>0</v>
      </c>
      <c r="CI8" s="40" t="s">
        <v>59</v>
      </c>
      <c r="CJ8" s="30"/>
      <c r="CK8" s="79">
        <f>(CJ8)*CK28/(CJ28)</f>
        <v>0</v>
      </c>
      <c r="CL8" s="30">
        <v>0</v>
      </c>
      <c r="CM8" s="79">
        <f>(CL8)*CM28/(CL28)</f>
        <v>0</v>
      </c>
      <c r="CN8" s="30">
        <v>0</v>
      </c>
      <c r="CO8" s="79">
        <f>(CN8)*CO28/(CN28)</f>
        <v>0</v>
      </c>
      <c r="CP8" s="30">
        <v>0</v>
      </c>
      <c r="CQ8" s="79">
        <f>(CP8)*CQ28/(CP28)</f>
        <v>0</v>
      </c>
      <c r="CR8" s="30">
        <v>0</v>
      </c>
      <c r="CS8" s="79">
        <f>(CR8)*CS28/(CR28)</f>
        <v>0</v>
      </c>
      <c r="DB8" s="110"/>
      <c r="DC8" s="40" t="s">
        <v>59</v>
      </c>
      <c r="DD8" s="30"/>
      <c r="DE8" s="79">
        <f>(DD8)*DE28/(DD28)</f>
        <v>0</v>
      </c>
      <c r="DF8" s="30"/>
      <c r="DG8" s="79">
        <f>(DF8)*DG28/(DF28)</f>
        <v>0</v>
      </c>
      <c r="DH8" s="30"/>
      <c r="DI8" s="79">
        <f>(DH8)*DI28/(DH28)</f>
        <v>0</v>
      </c>
      <c r="DJ8" s="113">
        <v>0</v>
      </c>
      <c r="DK8" s="79">
        <f>(DJ8)*DK28/(DJ28)</f>
        <v>0</v>
      </c>
      <c r="DL8" s="110"/>
      <c r="DM8" s="110"/>
      <c r="DN8" s="110"/>
      <c r="DO8" s="110"/>
      <c r="DP8" s="110"/>
      <c r="DQ8" s="110"/>
      <c r="DR8" s="110"/>
      <c r="DS8" s="110"/>
      <c r="DT8" s="110"/>
      <c r="DU8" s="40" t="s">
        <v>59</v>
      </c>
      <c r="DV8" s="30">
        <v>0</v>
      </c>
      <c r="DW8" s="79">
        <f>(DV8)*DW28/(DV28)</f>
        <v>0</v>
      </c>
      <c r="DX8" s="42"/>
      <c r="DY8" s="42"/>
      <c r="DZ8" s="42"/>
      <c r="EA8" s="42"/>
      <c r="EB8" s="42"/>
      <c r="EC8" s="42"/>
      <c r="ED8" s="42"/>
      <c r="EE8" s="42"/>
      <c r="EF8" s="110"/>
      <c r="EG8" s="40" t="s">
        <v>59</v>
      </c>
      <c r="EH8" s="30">
        <v>0</v>
      </c>
      <c r="EI8" s="79">
        <f>(EH8)*EI28/(EH28)</f>
        <v>0</v>
      </c>
      <c r="EJ8" s="30">
        <v>0</v>
      </c>
      <c r="EK8" s="79">
        <f>(EJ8)*EK28/(EJ28)</f>
        <v>0</v>
      </c>
      <c r="EL8" s="67">
        <v>0</v>
      </c>
      <c r="EM8" s="110">
        <f>(EL8)*EM28/(EL28)</f>
        <v>0</v>
      </c>
      <c r="EN8" s="30">
        <v>10</v>
      </c>
      <c r="EO8" s="79">
        <f>(EN8)*EO28/(EN28)</f>
        <v>24.449877750611247</v>
      </c>
      <c r="EP8" s="67">
        <v>10</v>
      </c>
      <c r="EQ8" s="110">
        <f>(EP8)*EQ28/(EP28)</f>
        <v>24.330900243309003</v>
      </c>
      <c r="ER8" s="30">
        <v>0</v>
      </c>
      <c r="ES8" s="79">
        <f>(ER8)*ES28/(ER28)</f>
        <v>0</v>
      </c>
      <c r="ET8" s="67">
        <v>0</v>
      </c>
      <c r="EU8" s="110">
        <f>(ET8)*EU28/(ET28)</f>
        <v>0</v>
      </c>
      <c r="EV8" s="30">
        <v>0</v>
      </c>
      <c r="EW8" s="79">
        <f>(EV8)*EW28/(EV28)</f>
        <v>0</v>
      </c>
      <c r="EY8" s="40" t="s">
        <v>59</v>
      </c>
      <c r="EZ8" s="30">
        <v>0</v>
      </c>
      <c r="FA8" s="79">
        <f>(EZ8)*FA28/(EZ28)</f>
        <v>0</v>
      </c>
      <c r="FB8" s="30">
        <v>0</v>
      </c>
      <c r="FC8" s="79">
        <f>(FB8)*FC28/(FB28)</f>
        <v>0</v>
      </c>
      <c r="FD8" s="30">
        <v>0</v>
      </c>
      <c r="FE8" s="79">
        <f>(FD8)*FE28/(FD28)</f>
        <v>0</v>
      </c>
      <c r="FF8" s="30">
        <v>0</v>
      </c>
      <c r="FG8" s="79">
        <f>(FF8)*FG28/(FF28)</f>
        <v>0</v>
      </c>
      <c r="FH8" s="30">
        <v>0</v>
      </c>
      <c r="FI8" s="79">
        <f>(FH8)*FI28/(FH28)</f>
        <v>0</v>
      </c>
      <c r="FR8" s="40" t="s">
        <v>59</v>
      </c>
      <c r="FS8" s="30">
        <v>0</v>
      </c>
      <c r="FT8" s="79">
        <f>(FS8)*FT28/(FS28)</f>
        <v>0</v>
      </c>
      <c r="FU8" s="30">
        <v>0</v>
      </c>
      <c r="FV8" s="79">
        <f>(FU8)*FV28/(FU28)</f>
        <v>0</v>
      </c>
    </row>
    <row r="9" spans="1:178" ht="12.75">
      <c r="A9" s="30">
        <v>0</v>
      </c>
      <c r="B9" s="79">
        <f>(A9)*B28/(A28)</f>
        <v>0</v>
      </c>
      <c r="C9" s="3" t="e">
        <f>#REF!*B9</f>
        <v>#REF!</v>
      </c>
      <c r="D9" s="39" t="s">
        <v>61</v>
      </c>
      <c r="E9" s="30">
        <v>330</v>
      </c>
      <c r="F9" s="79">
        <f>(E9)*F28/(E28)</f>
        <v>73.66071428571429</v>
      </c>
      <c r="G9" s="30">
        <v>330</v>
      </c>
      <c r="H9" s="79">
        <f>(G9)*H28/(G28)</f>
        <v>76.38888888888889</v>
      </c>
      <c r="I9" s="67">
        <v>320</v>
      </c>
      <c r="J9" s="110">
        <f>(I9)*J28/(I28)</f>
        <v>75.47169811320755</v>
      </c>
      <c r="K9" s="30">
        <v>300</v>
      </c>
      <c r="L9" s="79">
        <f>(K9)*L28/(K28)</f>
        <v>73.52941176470588</v>
      </c>
      <c r="M9" s="67">
        <v>330</v>
      </c>
      <c r="N9" s="110">
        <f>(M9)*N28/(M28)</f>
        <v>73.66071428571429</v>
      </c>
      <c r="O9" s="30">
        <v>90</v>
      </c>
      <c r="P9" s="79">
        <f>(O9)*P28/(O28)</f>
        <v>22.5</v>
      </c>
      <c r="Q9" s="110"/>
      <c r="R9" s="116" t="s">
        <v>61</v>
      </c>
      <c r="S9" s="30">
        <v>100</v>
      </c>
      <c r="T9" s="79">
        <f>(S9)*T28/(S28)</f>
        <v>22.727272727272727</v>
      </c>
      <c r="U9" s="67">
        <v>70</v>
      </c>
      <c r="V9" s="110">
        <f>(U9)*V28/(U28)</f>
        <v>17.5</v>
      </c>
      <c r="W9" s="30">
        <v>110</v>
      </c>
      <c r="X9" s="79">
        <f>(W9)*X28/(W28)</f>
        <v>27.5827482447342</v>
      </c>
      <c r="Y9" s="112">
        <v>290</v>
      </c>
      <c r="Z9" s="110">
        <f>(Y9)*Z28/(Y28)</f>
        <v>151.04166666666666</v>
      </c>
      <c r="AA9" s="30">
        <v>270</v>
      </c>
      <c r="AB9" s="79">
        <f>(AA9)*AB28/(AA28)</f>
        <v>61.085972850678736</v>
      </c>
      <c r="AC9" s="96">
        <v>26</v>
      </c>
      <c r="AD9" s="110">
        <f>(AC9)*AD28/(AC28)</f>
        <v>65</v>
      </c>
      <c r="AE9" s="33">
        <v>30</v>
      </c>
      <c r="AF9" s="79">
        <f>(AE9)*AF28/(AE28)</f>
        <v>7.5</v>
      </c>
      <c r="AG9" s="110"/>
      <c r="AH9" s="116" t="s">
        <v>61</v>
      </c>
      <c r="AI9" s="33">
        <v>20.43</v>
      </c>
      <c r="AJ9" s="79">
        <f>(AI9)*AJ28/(AI28)</f>
        <v>52.352398523985244</v>
      </c>
      <c r="AK9" s="33">
        <v>20.93</v>
      </c>
      <c r="AL9" s="79">
        <f>(AK9)*AL28/(AK28)</f>
        <v>52.06467661691542</v>
      </c>
      <c r="AM9" s="33">
        <v>29.64</v>
      </c>
      <c r="AN9" s="79">
        <f>(AM9)*AN28/(AM28)</f>
        <v>73.68735083532219</v>
      </c>
      <c r="AO9" s="33">
        <v>36.28</v>
      </c>
      <c r="AP9" s="79">
        <f>(AO9)*AP28/(AO28)</f>
        <v>90.51896207584831</v>
      </c>
      <c r="AQ9" s="33">
        <v>16.76</v>
      </c>
      <c r="AR9" s="79">
        <f>(AQ9)*AR28/(AQ28)</f>
        <v>41.72475602469627</v>
      </c>
      <c r="AS9" s="96">
        <v>37.59</v>
      </c>
      <c r="AT9" s="110">
        <f>(AS9)*AT28/(AS28)</f>
        <v>93.4702605927989</v>
      </c>
      <c r="AU9" s="33">
        <v>29.97</v>
      </c>
      <c r="AV9" s="110">
        <f>(AU9)*AV28/(AU28)</f>
        <v>74.85014985014985</v>
      </c>
      <c r="AW9" s="33">
        <v>27.34</v>
      </c>
      <c r="AX9" s="79">
        <f>(AW9)*AX28/(AW28)</f>
        <v>68.34316568343166</v>
      </c>
      <c r="AY9" s="96">
        <v>34.71</v>
      </c>
      <c r="AZ9" s="79">
        <f>(AY9)*AZ28/(AY28)</f>
        <v>86.76632336766325</v>
      </c>
      <c r="BA9" s="110"/>
      <c r="BB9" s="116" t="s">
        <v>61</v>
      </c>
      <c r="BC9" s="32">
        <v>28.89</v>
      </c>
      <c r="BD9" s="79">
        <f>(BC9)*BD28/(BC28)</f>
        <v>70.80882352941177</v>
      </c>
      <c r="BE9" s="32">
        <v>15.7</v>
      </c>
      <c r="BF9" s="79">
        <f>(BE9)*BF28/(BE28)</f>
        <v>35.68506227838895</v>
      </c>
      <c r="BG9" s="117">
        <v>8</v>
      </c>
      <c r="BH9" s="110">
        <f>(BG9)*BH28/(BG28)</f>
        <v>18.34862385321101</v>
      </c>
      <c r="BI9" s="30">
        <v>27</v>
      </c>
      <c r="BJ9" s="79">
        <f>(BI9)*BJ28/(BI28)</f>
        <v>73.3695652173913</v>
      </c>
      <c r="BK9" s="67"/>
      <c r="BL9" s="110">
        <f>(BK9)*BL28/(BK28)</f>
        <v>0</v>
      </c>
      <c r="BM9" s="30">
        <v>13</v>
      </c>
      <c r="BN9" s="79">
        <f>(BM9)*BN28/(BM28)</f>
        <v>32.5</v>
      </c>
      <c r="BO9" s="67">
        <v>34</v>
      </c>
      <c r="BP9" s="110">
        <f>(BO9)*BP28/(BO28)</f>
        <v>85</v>
      </c>
      <c r="BQ9" s="30">
        <v>23</v>
      </c>
      <c r="BR9" s="79">
        <f>(BQ9)*BR28/(BQ28)</f>
        <v>57.5</v>
      </c>
      <c r="BS9" s="110"/>
      <c r="BT9" s="116" t="s">
        <v>61</v>
      </c>
      <c r="BU9" s="30">
        <v>26</v>
      </c>
      <c r="BV9" s="79">
        <f>(BU9)*BV28/(BU28)</f>
        <v>65</v>
      </c>
      <c r="BW9" s="67">
        <v>20</v>
      </c>
      <c r="BX9" s="110">
        <f>(BW9)*BX28/(BW28)</f>
        <v>44.642857142857146</v>
      </c>
      <c r="BY9" s="30">
        <v>10</v>
      </c>
      <c r="BZ9" s="79">
        <f>(BY9)*BZ28/(BY28)</f>
        <v>22.321428571428573</v>
      </c>
      <c r="CA9" s="67">
        <v>20</v>
      </c>
      <c r="CB9" s="110">
        <f>(CA9)*CB28/(CA28)</f>
        <v>50</v>
      </c>
      <c r="CC9" s="30">
        <v>30</v>
      </c>
      <c r="CD9" s="79">
        <f>(CC9)*CD28/(CC28)</f>
        <v>75</v>
      </c>
      <c r="CE9" s="30">
        <v>25</v>
      </c>
      <c r="CF9" s="79">
        <f>(CE9)*CF28/(CE28)</f>
        <v>65.10416666666667</v>
      </c>
      <c r="CI9" s="39" t="s">
        <v>61</v>
      </c>
      <c r="CJ9" s="30">
        <v>150</v>
      </c>
      <c r="CK9" s="79">
        <f>(CJ9)*CK28/(CJ28)</f>
        <v>36.76470588235294</v>
      </c>
      <c r="CL9" s="30">
        <v>64</v>
      </c>
      <c r="CM9" s="79">
        <f>(CL9)*CM28/(CL28)</f>
        <v>60.150375939849624</v>
      </c>
      <c r="CN9" s="30">
        <v>12</v>
      </c>
      <c r="CO9" s="79">
        <f>(CN9)*CO28/(CN28)</f>
        <v>35.294117647058826</v>
      </c>
      <c r="CP9" s="30">
        <v>27</v>
      </c>
      <c r="CQ9" s="79">
        <f>(CP9)*CQ28/(CP28)</f>
        <v>75</v>
      </c>
      <c r="CR9" s="30">
        <v>22</v>
      </c>
      <c r="CS9" s="79">
        <f>(CR9)*CS28/(CR28)</f>
        <v>91.66666666666667</v>
      </c>
      <c r="DB9" s="110"/>
      <c r="DC9" s="39" t="s">
        <v>61</v>
      </c>
      <c r="DD9" s="30">
        <v>100</v>
      </c>
      <c r="DE9" s="79">
        <f>(DD9)*DE28/(DD28)</f>
        <v>54.94505494505494</v>
      </c>
      <c r="DF9" s="30">
        <v>100</v>
      </c>
      <c r="DG9" s="79">
        <f>(DF9)*DG28/(DF28)</f>
        <v>56.81818181818182</v>
      </c>
      <c r="DH9" s="30">
        <v>100</v>
      </c>
      <c r="DI9" s="79">
        <f>(DH9)*DI28/(DH28)</f>
        <v>21.27659574468085</v>
      </c>
      <c r="DJ9" s="113">
        <v>17</v>
      </c>
      <c r="DK9" s="79">
        <f>(DJ9)*DK28/(DJ28)</f>
        <v>17.894736842105264</v>
      </c>
      <c r="DL9" s="110"/>
      <c r="DM9" s="110"/>
      <c r="DN9" s="110"/>
      <c r="DO9" s="110"/>
      <c r="DP9" s="110"/>
      <c r="DQ9" s="110"/>
      <c r="DR9" s="110"/>
      <c r="DS9" s="110"/>
      <c r="DT9" s="110"/>
      <c r="DU9" s="39" t="s">
        <v>61</v>
      </c>
      <c r="DV9" s="30">
        <v>70</v>
      </c>
      <c r="DW9" s="79">
        <f>(DV9)*DW28/(DV28)</f>
        <v>65.05576208178438</v>
      </c>
      <c r="DX9" s="116"/>
      <c r="DY9" s="116"/>
      <c r="DZ9" s="116"/>
      <c r="EA9" s="116"/>
      <c r="EB9" s="116"/>
      <c r="EC9" s="116"/>
      <c r="ED9" s="116"/>
      <c r="EE9" s="116"/>
      <c r="EF9" s="110"/>
      <c r="EG9" s="39" t="s">
        <v>61</v>
      </c>
      <c r="EH9" s="30">
        <v>23</v>
      </c>
      <c r="EI9" s="79">
        <f>(EH9)*EI28/(EH28)</f>
        <v>57.5</v>
      </c>
      <c r="EJ9" s="30">
        <v>6</v>
      </c>
      <c r="EK9" s="79">
        <f>(EJ9)*EK28/(EJ28)</f>
        <v>12.605042016806722</v>
      </c>
      <c r="EL9" s="67">
        <v>0</v>
      </c>
      <c r="EM9" s="110">
        <f>(EL9)*EM28/(EL28)</f>
        <v>0</v>
      </c>
      <c r="EN9" s="30">
        <v>10</v>
      </c>
      <c r="EO9" s="79">
        <f>(EN9)*EO28/(EN28)</f>
        <v>24.449877750611247</v>
      </c>
      <c r="EP9" s="67">
        <v>10</v>
      </c>
      <c r="EQ9" s="110">
        <f>(EP9)*EQ28/(EP28)</f>
        <v>24.330900243309003</v>
      </c>
      <c r="ER9" s="30">
        <v>33</v>
      </c>
      <c r="ES9" s="79">
        <f>(ER9)*ES28/(ER28)</f>
        <v>81.08108108108108</v>
      </c>
      <c r="ET9" s="67">
        <v>33</v>
      </c>
      <c r="EU9" s="110">
        <f>(ET9)*EU28/(ET28)</f>
        <v>97.34513274336283</v>
      </c>
      <c r="EV9" s="30">
        <v>4</v>
      </c>
      <c r="EW9" s="79">
        <f>(EV9)*EW28/(EV28)</f>
        <v>10.416666666666666</v>
      </c>
      <c r="EY9" s="39" t="s">
        <v>61</v>
      </c>
      <c r="EZ9" s="30">
        <v>41</v>
      </c>
      <c r="FA9" s="79">
        <f>(EZ9)*FA28/(EZ28)</f>
        <v>90.70796460176992</v>
      </c>
      <c r="FB9" s="30">
        <v>25</v>
      </c>
      <c r="FC9" s="79">
        <f>(FB9)*FC28/(FB28)</f>
        <v>62.5</v>
      </c>
      <c r="FD9" s="30">
        <v>16</v>
      </c>
      <c r="FE9" s="79">
        <f>(FD9)*FE28/(FD28)</f>
        <v>41.23711340206186</v>
      </c>
      <c r="FF9" s="30">
        <v>26.5</v>
      </c>
      <c r="FG9" s="79">
        <f>(FF9)*FG28/(FF28)</f>
        <v>60.22727272727273</v>
      </c>
      <c r="FH9" s="30">
        <v>22.6</v>
      </c>
      <c r="FI9" s="79">
        <f>(FH9)*FI28/(FH28)</f>
        <v>54.85436893203884</v>
      </c>
      <c r="FR9" s="39" t="s">
        <v>61</v>
      </c>
      <c r="FS9" s="30">
        <v>6</v>
      </c>
      <c r="FT9" s="79">
        <f>(FS9)*FT28/(FS28)</f>
        <v>14.851485148514852</v>
      </c>
      <c r="FU9" s="30">
        <v>8</v>
      </c>
      <c r="FV9" s="79">
        <f>(FU9)*FV28/(FU28)</f>
        <v>19.41747572815534</v>
      </c>
    </row>
    <row r="10" spans="1:178" ht="12.75">
      <c r="A10" s="30">
        <v>0</v>
      </c>
      <c r="B10" s="79">
        <f>(A10)*B28/(A28)</f>
        <v>0</v>
      </c>
      <c r="C10" s="3" t="e">
        <f>#REF!*B10</f>
        <v>#REF!</v>
      </c>
      <c r="D10" s="40" t="s">
        <v>62</v>
      </c>
      <c r="E10" s="30"/>
      <c r="F10" s="79">
        <f>(E10)*F28/(E28)</f>
        <v>0</v>
      </c>
      <c r="G10" s="30"/>
      <c r="H10" s="79">
        <f>(G10)*H28/(G28)</f>
        <v>0</v>
      </c>
      <c r="I10" s="67"/>
      <c r="J10" s="110">
        <f>(I10)*J28/(I28)</f>
        <v>0</v>
      </c>
      <c r="K10" s="30"/>
      <c r="L10" s="79">
        <f>(K10)*L28/(K28)</f>
        <v>0</v>
      </c>
      <c r="M10" s="67"/>
      <c r="N10" s="110">
        <f>(M10)*N28/(M28)</f>
        <v>0</v>
      </c>
      <c r="O10" s="30">
        <v>90</v>
      </c>
      <c r="P10" s="79">
        <f>(O10)*P28/(O28)</f>
        <v>22.5</v>
      </c>
      <c r="Q10" s="110"/>
      <c r="R10" s="42" t="s">
        <v>62</v>
      </c>
      <c r="S10" s="30"/>
      <c r="T10" s="79">
        <f>(S10)*T28/(S28)</f>
        <v>0</v>
      </c>
      <c r="U10" s="67"/>
      <c r="V10" s="110">
        <f>(U10)*V28/(U28)</f>
        <v>0</v>
      </c>
      <c r="W10" s="30"/>
      <c r="X10" s="79">
        <f>(W10)*X28/(W28)</f>
        <v>0</v>
      </c>
      <c r="Y10" s="112"/>
      <c r="Z10" s="110">
        <f>(Y10)*Z28/(Y28)</f>
        <v>0</v>
      </c>
      <c r="AA10" s="30"/>
      <c r="AB10" s="79">
        <f>(AA10)*AB28/(AA28)</f>
        <v>0</v>
      </c>
      <c r="AC10" s="96"/>
      <c r="AD10" s="110">
        <f>(AC10)*AD28/(AC28)</f>
        <v>0</v>
      </c>
      <c r="AE10" s="33"/>
      <c r="AF10" s="79">
        <f>(AE10)*AF28/(AE28)</f>
        <v>0</v>
      </c>
      <c r="AG10" s="110"/>
      <c r="AH10" s="42" t="s">
        <v>62</v>
      </c>
      <c r="AI10" s="33"/>
      <c r="AJ10" s="79">
        <f>(AI10)*AJ28/(AI28)</f>
        <v>0</v>
      </c>
      <c r="AK10" s="33"/>
      <c r="AL10" s="79">
        <f>(AK10)*AL28/(AK28)</f>
        <v>0</v>
      </c>
      <c r="AM10" s="33"/>
      <c r="AN10" s="79">
        <f>(AM10)*AN28/(AM28)</f>
        <v>0</v>
      </c>
      <c r="AO10" s="33"/>
      <c r="AP10" s="79">
        <f>(AO10)*AP28/(AO28)</f>
        <v>0</v>
      </c>
      <c r="AQ10" s="33"/>
      <c r="AR10" s="79">
        <f>(AQ10)*AR28/(AQ28)</f>
        <v>0</v>
      </c>
      <c r="AS10" s="96"/>
      <c r="AT10" s="110">
        <f>(AS10)*AT28/(AS28)</f>
        <v>0</v>
      </c>
      <c r="AU10" s="33"/>
      <c r="AV10" s="110">
        <f>(AU10)*AV28/(AU28)</f>
        <v>0</v>
      </c>
      <c r="AW10" s="33"/>
      <c r="AX10" s="79">
        <f>(AW10)*AX28/(AW28)</f>
        <v>0</v>
      </c>
      <c r="AY10" s="96"/>
      <c r="AZ10" s="79">
        <f>(AY10)*AZ28/(AY28)</f>
        <v>0</v>
      </c>
      <c r="BA10" s="110"/>
      <c r="BB10" s="42" t="s">
        <v>62</v>
      </c>
      <c r="BC10" s="33"/>
      <c r="BD10" s="79">
        <f>(BC10)*BD28/(BC28)</f>
        <v>0</v>
      </c>
      <c r="BE10" s="33"/>
      <c r="BF10" s="79">
        <f>(BE10)*BF28/(BE28)</f>
        <v>0</v>
      </c>
      <c r="BG10" s="96"/>
      <c r="BH10" s="110">
        <f>(BG10)*BH28/(BG28)</f>
        <v>0</v>
      </c>
      <c r="BI10" s="30"/>
      <c r="BJ10" s="79">
        <f>(BI10)*BJ28/(BI28)</f>
        <v>0</v>
      </c>
      <c r="BK10" s="67"/>
      <c r="BL10" s="110">
        <f>(BK10)*BL28/(BK28)</f>
        <v>0</v>
      </c>
      <c r="BM10" s="30"/>
      <c r="BN10" s="79">
        <f>(BM10)*BN28/(BM28)</f>
        <v>0</v>
      </c>
      <c r="BO10" s="67"/>
      <c r="BP10" s="110">
        <f>(BO10)*BP28/(BO28)</f>
        <v>0</v>
      </c>
      <c r="BQ10" s="30"/>
      <c r="BR10" s="79">
        <f>(BQ10)*BR28/(BQ28)</f>
        <v>0</v>
      </c>
      <c r="BS10" s="110"/>
      <c r="BT10" s="42" t="s">
        <v>62</v>
      </c>
      <c r="BU10" s="30"/>
      <c r="BV10" s="79">
        <f>(BU10)*BV28/(BU28)</f>
        <v>0</v>
      </c>
      <c r="BW10" s="67"/>
      <c r="BX10" s="110">
        <f>(BW10)*BX28/(BW28)</f>
        <v>0</v>
      </c>
      <c r="BY10" s="30"/>
      <c r="BZ10" s="79">
        <f>(BY10)*BZ28/(BY28)</f>
        <v>0</v>
      </c>
      <c r="CA10" s="67"/>
      <c r="CB10" s="110">
        <f>(CA10)*CB28/(CA28)</f>
        <v>0</v>
      </c>
      <c r="CC10" s="30"/>
      <c r="CD10" s="79">
        <f>(CC10)*CD28/(CC28)</f>
        <v>0</v>
      </c>
      <c r="CE10" s="30"/>
      <c r="CF10" s="79">
        <f>(CE10)*CF28/(CE28)</f>
        <v>0</v>
      </c>
      <c r="CI10" s="40" t="s">
        <v>62</v>
      </c>
      <c r="CJ10" s="30"/>
      <c r="CK10" s="79">
        <f>(CJ10)*CK28/(CJ28)</f>
        <v>0</v>
      </c>
      <c r="CL10" s="30"/>
      <c r="CM10" s="79">
        <f>(CL10)*CM28/(CL28)</f>
        <v>0</v>
      </c>
      <c r="CN10" s="30"/>
      <c r="CO10" s="79">
        <f>(CN10)*CO28/(CN28)</f>
        <v>0</v>
      </c>
      <c r="CP10" s="30"/>
      <c r="CQ10" s="79">
        <f>(CP10)*CQ28/(CP28)</f>
        <v>0</v>
      </c>
      <c r="CR10" s="30"/>
      <c r="CS10" s="79">
        <f>(CR10)*CS28/(CR28)</f>
        <v>0</v>
      </c>
      <c r="DB10" s="110"/>
      <c r="DC10" s="40" t="s">
        <v>62</v>
      </c>
      <c r="DD10" s="30"/>
      <c r="DE10" s="79">
        <f>(DD10)*DE28/(DD28)</f>
        <v>0</v>
      </c>
      <c r="DF10" s="30"/>
      <c r="DG10" s="79">
        <f>(DF10)*DG28/(DF28)</f>
        <v>0</v>
      </c>
      <c r="DH10" s="30"/>
      <c r="DI10" s="79">
        <f>(DH10)*DI28/(DH28)</f>
        <v>0</v>
      </c>
      <c r="DJ10" s="113"/>
      <c r="DK10" s="79">
        <f>(DJ10)*DK28/(DJ28)</f>
        <v>0</v>
      </c>
      <c r="DL10" s="110"/>
      <c r="DM10" s="110"/>
      <c r="DN10" s="110"/>
      <c r="DO10" s="110"/>
      <c r="DP10" s="110"/>
      <c r="DQ10" s="110"/>
      <c r="DR10" s="110"/>
      <c r="DS10" s="110"/>
      <c r="DT10" s="110"/>
      <c r="DU10" s="40" t="s">
        <v>62</v>
      </c>
      <c r="DV10" s="30">
        <v>0</v>
      </c>
      <c r="DW10" s="79">
        <f>(DV10)*DW28/(DV28)</f>
        <v>0</v>
      </c>
      <c r="DX10" s="42"/>
      <c r="DY10" s="42"/>
      <c r="DZ10" s="42"/>
      <c r="EA10" s="42"/>
      <c r="EB10" s="42"/>
      <c r="EC10" s="42"/>
      <c r="ED10" s="42"/>
      <c r="EE10" s="42"/>
      <c r="EF10" s="110"/>
      <c r="EG10" s="40" t="s">
        <v>62</v>
      </c>
      <c r="EH10" s="30">
        <v>0</v>
      </c>
      <c r="EI10" s="79">
        <f>(EH10)*EI28/(EH28)</f>
        <v>0</v>
      </c>
      <c r="EJ10" s="30">
        <v>0</v>
      </c>
      <c r="EK10" s="79">
        <f>(EJ10)*EK28/(EJ28)</f>
        <v>0</v>
      </c>
      <c r="EL10" s="67">
        <v>0</v>
      </c>
      <c r="EM10" s="110">
        <f>(EL10)*EM28/(EL28)</f>
        <v>0</v>
      </c>
      <c r="EN10" s="30">
        <v>0</v>
      </c>
      <c r="EO10" s="79">
        <f>(EN10)*EO28/(EN28)</f>
        <v>0</v>
      </c>
      <c r="EP10" s="67">
        <v>0</v>
      </c>
      <c r="EQ10" s="110">
        <f>(EP10)*EQ28/(EP28)</f>
        <v>0</v>
      </c>
      <c r="ER10" s="30">
        <v>0</v>
      </c>
      <c r="ES10" s="79">
        <f>(ER10)*ES28/(ER28)</f>
        <v>0</v>
      </c>
      <c r="ET10" s="67">
        <v>0</v>
      </c>
      <c r="EU10" s="110">
        <f>(ET10)*EU28/(ET28)</f>
        <v>0</v>
      </c>
      <c r="EV10" s="30">
        <v>0</v>
      </c>
      <c r="EW10" s="79">
        <f>(EV10)*EW28/(EV28)</f>
        <v>0</v>
      </c>
      <c r="EY10" s="40" t="s">
        <v>62</v>
      </c>
      <c r="EZ10" s="30">
        <v>0</v>
      </c>
      <c r="FA10" s="79">
        <f>(EZ10)*FA28/(EZ28)</f>
        <v>0</v>
      </c>
      <c r="FB10" s="30">
        <v>0</v>
      </c>
      <c r="FC10" s="79">
        <f>(FB10)*FC28/(FB28)</f>
        <v>0</v>
      </c>
      <c r="FD10" s="30">
        <v>0</v>
      </c>
      <c r="FE10" s="79">
        <f>(FD10)*FE28/(FD28)</f>
        <v>0</v>
      </c>
      <c r="FF10" s="30">
        <v>0</v>
      </c>
      <c r="FG10" s="79">
        <f>(FF10)*FG28/(FF28)</f>
        <v>0</v>
      </c>
      <c r="FH10" s="30">
        <v>0</v>
      </c>
      <c r="FI10" s="79">
        <f>(FH10)*FI28/(FH28)</f>
        <v>0</v>
      </c>
      <c r="FR10" s="40" t="s">
        <v>62</v>
      </c>
      <c r="FS10" s="30">
        <v>0</v>
      </c>
      <c r="FT10" s="79">
        <f>(FS10)*FT28/(FS28)</f>
        <v>0</v>
      </c>
      <c r="FU10" s="30">
        <v>0</v>
      </c>
      <c r="FV10" s="79">
        <f>(FU10)*FV28/(FU28)</f>
        <v>0</v>
      </c>
    </row>
    <row r="11" spans="1:178" ht="12.75">
      <c r="A11" s="30">
        <v>0</v>
      </c>
      <c r="B11" s="79">
        <f>(A11)*B28/(A28)</f>
        <v>0</v>
      </c>
      <c r="C11" s="3" t="e">
        <f>#REF!*B11</f>
        <v>#REF!</v>
      </c>
      <c r="D11" s="40" t="s">
        <v>63</v>
      </c>
      <c r="E11" s="30"/>
      <c r="F11" s="79">
        <f>(E11)*F28/(E28)</f>
        <v>0</v>
      </c>
      <c r="G11" s="30"/>
      <c r="H11" s="79">
        <f>(G11)*H28/(G28)</f>
        <v>0</v>
      </c>
      <c r="I11" s="67">
        <v>70</v>
      </c>
      <c r="J11" s="110">
        <f>(I11)*J28/(I28)</f>
        <v>16.50943396226415</v>
      </c>
      <c r="K11" s="30">
        <v>20</v>
      </c>
      <c r="L11" s="79">
        <f>(K11)*L28/(K28)</f>
        <v>4.901960784313726</v>
      </c>
      <c r="M11" s="67">
        <v>90</v>
      </c>
      <c r="N11" s="110">
        <f>(M11)*N28/(M28)</f>
        <v>20.089285714285715</v>
      </c>
      <c r="O11" s="30"/>
      <c r="P11" s="79">
        <f>(O11)*P28/(O28)</f>
        <v>0</v>
      </c>
      <c r="Q11" s="110"/>
      <c r="R11" s="42" t="s">
        <v>63</v>
      </c>
      <c r="S11" s="30">
        <v>100</v>
      </c>
      <c r="T11" s="79">
        <f>(S11)*T28/(S28)</f>
        <v>22.727272727272727</v>
      </c>
      <c r="U11" s="67"/>
      <c r="V11" s="110">
        <f>(U11)*V28/(U28)</f>
        <v>0</v>
      </c>
      <c r="W11" s="30"/>
      <c r="X11" s="79">
        <f>(W11)*X28/(W28)</f>
        <v>0</v>
      </c>
      <c r="Y11" s="112"/>
      <c r="Z11" s="110">
        <f>(Y11)*Z28/(Y28)</f>
        <v>0</v>
      </c>
      <c r="AA11" s="30"/>
      <c r="AB11" s="79">
        <f>(AA11)*AB28/(AA28)</f>
        <v>0</v>
      </c>
      <c r="AC11" s="96">
        <v>3.8</v>
      </c>
      <c r="AD11" s="110">
        <f>(AC11)*AD28/(AC28)</f>
        <v>9.5</v>
      </c>
      <c r="AE11" s="33">
        <v>0</v>
      </c>
      <c r="AF11" s="79">
        <f>(AE11)*AF28/(AE28)</f>
        <v>0</v>
      </c>
      <c r="AG11" s="110"/>
      <c r="AH11" s="42" t="s">
        <v>63</v>
      </c>
      <c r="AI11" s="33">
        <v>33.04</v>
      </c>
      <c r="AJ11" s="79">
        <f>(AI11)*AJ28/(AI28)</f>
        <v>84.66584665846659</v>
      </c>
      <c r="AK11" s="33">
        <v>9.23</v>
      </c>
      <c r="AL11" s="79">
        <f>(AK11)*AL28/(AK28)</f>
        <v>22.960199004975124</v>
      </c>
      <c r="AM11" s="33">
        <v>33.56</v>
      </c>
      <c r="AN11" s="79">
        <f>(AM11)*AN28/(AM28)</f>
        <v>83.43277645186953</v>
      </c>
      <c r="AO11" s="33">
        <v>20.13</v>
      </c>
      <c r="AP11" s="79">
        <f>(AO11)*AP28/(AO28)</f>
        <v>50.22455089820359</v>
      </c>
      <c r="AQ11" s="33">
        <v>54.17</v>
      </c>
      <c r="AR11" s="79">
        <f>(AQ11)*AR28/(AQ28)</f>
        <v>134.85859390559648</v>
      </c>
      <c r="AS11" s="96">
        <v>15.67</v>
      </c>
      <c r="AT11" s="110">
        <f>(AS11)*AT28/(AS28)</f>
        <v>38.964591207479614</v>
      </c>
      <c r="AU11" s="33">
        <v>41.46</v>
      </c>
      <c r="AV11" s="110">
        <f>(AU11)*AV28/(AU28)</f>
        <v>103.54645354645353</v>
      </c>
      <c r="AW11" s="33">
        <v>41.23</v>
      </c>
      <c r="AX11" s="79">
        <f>(AW11)*AX28/(AW28)</f>
        <v>103.06469353064695</v>
      </c>
      <c r="AY11" s="96">
        <v>35.39</v>
      </c>
      <c r="AZ11" s="79">
        <f>(AY11)*AZ28/(AY28)</f>
        <v>88.46615338466154</v>
      </c>
      <c r="BA11" s="110"/>
      <c r="BB11" s="42" t="s">
        <v>63</v>
      </c>
      <c r="BC11" s="33">
        <v>16.080000000000002</v>
      </c>
      <c r="BD11" s="79">
        <f>(BC11)*BD28/(BC28)</f>
        <v>39.411764705882355</v>
      </c>
      <c r="BE11" s="33"/>
      <c r="BF11" s="79">
        <f>(BE11)*BF28/(BE28)</f>
        <v>0</v>
      </c>
      <c r="BG11" s="96"/>
      <c r="BH11" s="110">
        <f>(BG11)*BH28/(BG28)</f>
        <v>0</v>
      </c>
      <c r="BI11" s="30">
        <v>10</v>
      </c>
      <c r="BJ11" s="79">
        <f>(BI11)*BJ28/(BI28)</f>
        <v>27.17391304347826</v>
      </c>
      <c r="BK11" s="67">
        <v>17</v>
      </c>
      <c r="BL11" s="110">
        <f>(BK11)*BL28/(BK28)</f>
        <v>42.5</v>
      </c>
      <c r="BM11" s="30">
        <v>30</v>
      </c>
      <c r="BN11" s="79">
        <f>(BM11)*BN28/(BM28)</f>
        <v>75</v>
      </c>
      <c r="BO11" s="67">
        <v>10</v>
      </c>
      <c r="BP11" s="110">
        <f>(BO11)*BP28/(BO28)</f>
        <v>25</v>
      </c>
      <c r="BQ11" s="30">
        <v>15</v>
      </c>
      <c r="BR11" s="79">
        <f>(BQ11)*BR28/(BQ28)</f>
        <v>37.5</v>
      </c>
      <c r="BS11" s="110"/>
      <c r="BT11" s="42" t="s">
        <v>63</v>
      </c>
      <c r="BU11" s="30">
        <v>8</v>
      </c>
      <c r="BV11" s="79">
        <f>(BU11)*BV28/(BU28)</f>
        <v>20</v>
      </c>
      <c r="BW11" s="67">
        <v>0</v>
      </c>
      <c r="BX11" s="110">
        <f>(BW11)*BX28/(BW28)</f>
        <v>0</v>
      </c>
      <c r="BY11" s="30">
        <v>20</v>
      </c>
      <c r="BZ11" s="79">
        <f>(BY11)*BZ28/(BY28)</f>
        <v>44.642857142857146</v>
      </c>
      <c r="CA11" s="67">
        <v>13</v>
      </c>
      <c r="CB11" s="110">
        <f>(CA11)*CB28/(CA28)</f>
        <v>32.5</v>
      </c>
      <c r="CC11" s="30">
        <v>20</v>
      </c>
      <c r="CD11" s="79">
        <f>(CC11)*CD28/(CC28)</f>
        <v>50</v>
      </c>
      <c r="CE11" s="30">
        <v>17</v>
      </c>
      <c r="CF11" s="79">
        <f>(CE11)*CF28/(CE28)</f>
        <v>44.270833333333336</v>
      </c>
      <c r="CI11" s="40" t="s">
        <v>63</v>
      </c>
      <c r="CJ11" s="30"/>
      <c r="CK11" s="79">
        <f>(CJ11)*CK28/(CJ28)</f>
        <v>0</v>
      </c>
      <c r="CL11" s="30">
        <v>0</v>
      </c>
      <c r="CM11" s="79">
        <f>(CL11)*CM28/(CL28)</f>
        <v>0</v>
      </c>
      <c r="CN11" s="30">
        <v>0</v>
      </c>
      <c r="CO11" s="79">
        <f>(CN11)*CO28/(CN28)</f>
        <v>0</v>
      </c>
      <c r="CP11" s="30">
        <v>0</v>
      </c>
      <c r="CQ11" s="79">
        <f>(CP11)*CQ28/(CP28)</f>
        <v>0</v>
      </c>
      <c r="CR11" s="30">
        <v>0</v>
      </c>
      <c r="CS11" s="79">
        <f>(CR11)*CS28/(CR28)</f>
        <v>0</v>
      </c>
      <c r="DB11" s="110"/>
      <c r="DC11" s="40" t="s">
        <v>63</v>
      </c>
      <c r="DD11" s="30"/>
      <c r="DE11" s="79">
        <f>(DD11)*DE28/(DD28)</f>
        <v>0</v>
      </c>
      <c r="DF11" s="30"/>
      <c r="DG11" s="79">
        <f>(DF11)*DG28/(DF28)</f>
        <v>0</v>
      </c>
      <c r="DH11" s="30"/>
      <c r="DI11" s="79">
        <f>(DH11)*DI28/(DH28)</f>
        <v>0</v>
      </c>
      <c r="DJ11" s="113"/>
      <c r="DK11" s="79">
        <f>(DJ11)*DK28/(DJ28)</f>
        <v>0</v>
      </c>
      <c r="DL11" s="110"/>
      <c r="DM11" s="110"/>
      <c r="DN11" s="110"/>
      <c r="DO11" s="110"/>
      <c r="DP11" s="110"/>
      <c r="DQ11" s="110"/>
      <c r="DR11" s="110"/>
      <c r="DS11" s="110"/>
      <c r="DT11" s="110"/>
      <c r="DU11" s="40" t="s">
        <v>63</v>
      </c>
      <c r="DV11" s="30">
        <v>0</v>
      </c>
      <c r="DW11" s="79">
        <f>(DV11)*DW28/(DV28)</f>
        <v>0</v>
      </c>
      <c r="DX11" s="42"/>
      <c r="DY11" s="42"/>
      <c r="DZ11" s="42"/>
      <c r="EA11" s="42"/>
      <c r="EB11" s="42"/>
      <c r="EC11" s="42"/>
      <c r="ED11" s="42"/>
      <c r="EE11" s="42"/>
      <c r="EF11" s="110"/>
      <c r="EG11" s="40" t="s">
        <v>63</v>
      </c>
      <c r="EH11" s="30">
        <v>14</v>
      </c>
      <c r="EI11" s="79">
        <f>(EH11)*EI28/(EH28)</f>
        <v>35</v>
      </c>
      <c r="EJ11" s="30">
        <v>18</v>
      </c>
      <c r="EK11" s="79">
        <f>(EJ11)*EK28/(EJ28)</f>
        <v>37.81512605042017</v>
      </c>
      <c r="EL11" s="67">
        <v>18</v>
      </c>
      <c r="EM11" s="110">
        <f>(EL11)*EM28/(EL28)</f>
        <v>54.21686746987952</v>
      </c>
      <c r="EN11" s="30">
        <v>29</v>
      </c>
      <c r="EO11" s="79">
        <f>(EN11)*EO28/(EN28)</f>
        <v>70.90464547677261</v>
      </c>
      <c r="EP11" s="67">
        <v>29</v>
      </c>
      <c r="EQ11" s="110">
        <f>(EP11)*EQ28/(EP28)</f>
        <v>70.55961070559611</v>
      </c>
      <c r="ER11" s="30">
        <v>5</v>
      </c>
      <c r="ES11" s="79">
        <f>(ER11)*ES28/(ER28)</f>
        <v>12.285012285012286</v>
      </c>
      <c r="ET11" s="67">
        <v>5</v>
      </c>
      <c r="EU11" s="110">
        <f>(ET11)*EU28/(ET28)</f>
        <v>14.749262536873156</v>
      </c>
      <c r="EV11" s="30">
        <v>10</v>
      </c>
      <c r="EW11" s="79">
        <f>(EV11)*EW28/(EV28)</f>
        <v>26.041666666666668</v>
      </c>
      <c r="EY11" s="40" t="s">
        <v>63</v>
      </c>
      <c r="EZ11" s="30">
        <v>8</v>
      </c>
      <c r="FA11" s="79">
        <f>(EZ11)*FA28/(EZ28)</f>
        <v>17.699115044247787</v>
      </c>
      <c r="FB11" s="30">
        <v>10</v>
      </c>
      <c r="FC11" s="79">
        <f>(FB11)*FC28/(FB28)</f>
        <v>25</v>
      </c>
      <c r="FD11" s="30">
        <v>16</v>
      </c>
      <c r="FE11" s="79">
        <f>(FD11)*FE28/(FD28)</f>
        <v>41.23711340206186</v>
      </c>
      <c r="FF11" s="30">
        <v>14.8</v>
      </c>
      <c r="FG11" s="79">
        <f>(FF11)*FG28/(FF28)</f>
        <v>33.63636363636363</v>
      </c>
      <c r="FH11" s="30">
        <v>4.1</v>
      </c>
      <c r="FI11" s="79">
        <f>(FH11)*FI28/(FH28)</f>
        <v>9.951456310679612</v>
      </c>
      <c r="FR11" s="40" t="s">
        <v>63</v>
      </c>
      <c r="FS11" s="30">
        <v>15</v>
      </c>
      <c r="FT11" s="79">
        <f>(FS11)*FT28/(FS28)</f>
        <v>37.12871287128713</v>
      </c>
      <c r="FU11" s="30">
        <v>0</v>
      </c>
      <c r="FV11" s="79">
        <f>(FU11)*FV28/(FU28)</f>
        <v>0</v>
      </c>
    </row>
    <row r="12" spans="1:178" ht="12.75">
      <c r="A12" s="30"/>
      <c r="B12" s="79">
        <f>(A12)*B28/(A28)</f>
        <v>0</v>
      </c>
      <c r="C12" s="3" t="e">
        <f>#REF!*B12</f>
        <v>#REF!</v>
      </c>
      <c r="D12" s="40" t="s">
        <v>65</v>
      </c>
      <c r="E12" s="30"/>
      <c r="F12" s="79">
        <f>(E12)*F28/(E28)</f>
        <v>0</v>
      </c>
      <c r="G12" s="30"/>
      <c r="H12" s="79">
        <f>(G12)*H28/(G28)</f>
        <v>0</v>
      </c>
      <c r="I12" s="67"/>
      <c r="J12" s="110">
        <f>(I12)*J28/(I28)</f>
        <v>0</v>
      </c>
      <c r="K12" s="30"/>
      <c r="L12" s="79">
        <f>(K12)*L28/(K28)</f>
        <v>0</v>
      </c>
      <c r="M12" s="67"/>
      <c r="N12" s="110">
        <f>(M12)*N28/(M28)</f>
        <v>0</v>
      </c>
      <c r="O12" s="30"/>
      <c r="P12" s="79">
        <f>(O12)*P28/(O28)</f>
        <v>0</v>
      </c>
      <c r="Q12" s="110"/>
      <c r="R12" s="42" t="s">
        <v>65</v>
      </c>
      <c r="S12" s="30"/>
      <c r="T12" s="79">
        <f>(S12)*T28/(S28)</f>
        <v>0</v>
      </c>
      <c r="U12" s="67">
        <v>260</v>
      </c>
      <c r="V12" s="110">
        <f>(U12)*V28/(U28)</f>
        <v>65</v>
      </c>
      <c r="W12" s="30"/>
      <c r="X12" s="79">
        <f>(W12)*X28/(W28)</f>
        <v>0</v>
      </c>
      <c r="Y12" s="112"/>
      <c r="Z12" s="110">
        <f>(Y12)*Z28/(Y28)</f>
        <v>0</v>
      </c>
      <c r="AA12" s="30"/>
      <c r="AB12" s="79">
        <f>(AA12)*AB28/(AA28)</f>
        <v>0</v>
      </c>
      <c r="AC12" s="96"/>
      <c r="AD12" s="110">
        <f>(AC12)*AD28/(AC28)</f>
        <v>0</v>
      </c>
      <c r="AE12" s="33">
        <v>10</v>
      </c>
      <c r="AF12" s="79">
        <f>(AE12)*AF28/(AE28)</f>
        <v>2.5</v>
      </c>
      <c r="AG12" s="110"/>
      <c r="AH12" s="42" t="s">
        <v>65</v>
      </c>
      <c r="AI12" s="33"/>
      <c r="AJ12" s="79">
        <f>(AI12)*AJ28/(AI28)</f>
        <v>0</v>
      </c>
      <c r="AK12" s="33"/>
      <c r="AL12" s="79">
        <f>(AK12)*AL28/(AK28)</f>
        <v>0</v>
      </c>
      <c r="AM12" s="33"/>
      <c r="AN12" s="79">
        <f>(AM12)*AN28/(AM28)</f>
        <v>0</v>
      </c>
      <c r="AO12" s="33"/>
      <c r="AP12" s="79">
        <f>(AO12)*AP28/(AO28)</f>
        <v>0</v>
      </c>
      <c r="AQ12" s="33"/>
      <c r="AR12" s="79">
        <f>(AQ12)*AR28/(AQ28)</f>
        <v>0</v>
      </c>
      <c r="AS12" s="96"/>
      <c r="AT12" s="110">
        <f>(AS12)*AT28/(AS28)</f>
        <v>0</v>
      </c>
      <c r="AU12" s="33"/>
      <c r="AV12" s="110">
        <f>(AU12)*AV28/(AU28)</f>
        <v>0</v>
      </c>
      <c r="AW12" s="33"/>
      <c r="AX12" s="79">
        <f>(AW12)*AX28/(AW28)</f>
        <v>0</v>
      </c>
      <c r="AY12" s="96"/>
      <c r="AZ12" s="79">
        <f>(AY12)*AZ28/(AY28)</f>
        <v>0</v>
      </c>
      <c r="BA12" s="110"/>
      <c r="BB12" s="42" t="s">
        <v>65</v>
      </c>
      <c r="BC12" s="33"/>
      <c r="BD12" s="79">
        <f>(BC12)*BD28/(BC28)</f>
        <v>0</v>
      </c>
      <c r="BE12" s="33"/>
      <c r="BF12" s="79">
        <f>(BE12)*BF28/(BE28)</f>
        <v>0</v>
      </c>
      <c r="BG12" s="96"/>
      <c r="BH12" s="110">
        <f>(BG12)*BH28/(BG28)</f>
        <v>0</v>
      </c>
      <c r="BI12" s="30"/>
      <c r="BJ12" s="79">
        <f>(BI12)*BJ28/(BI28)</f>
        <v>0</v>
      </c>
      <c r="BK12" s="67">
        <v>0</v>
      </c>
      <c r="BL12" s="110">
        <f>(BK12)*BL28/(BK28)</f>
        <v>0</v>
      </c>
      <c r="BM12" s="30">
        <v>0</v>
      </c>
      <c r="BN12" s="79">
        <f>(BM12)*BN28/(BM28)</f>
        <v>0</v>
      </c>
      <c r="BO12" s="67">
        <v>0</v>
      </c>
      <c r="BP12" s="110">
        <f>(BO12)*BP28/(BO28)</f>
        <v>0</v>
      </c>
      <c r="BQ12" s="30">
        <v>0</v>
      </c>
      <c r="BR12" s="79">
        <f>(BQ12)*BR28/(BQ28)</f>
        <v>0</v>
      </c>
      <c r="BS12" s="110"/>
      <c r="BT12" s="42" t="s">
        <v>65</v>
      </c>
      <c r="BU12" s="30">
        <v>0</v>
      </c>
      <c r="BV12" s="79">
        <f>(BU12)*BV28/(BU28)</f>
        <v>0</v>
      </c>
      <c r="BW12" s="67">
        <v>0</v>
      </c>
      <c r="BX12" s="110">
        <f>(BW12)*BX28/(BW28)</f>
        <v>0</v>
      </c>
      <c r="BY12" s="30">
        <v>0</v>
      </c>
      <c r="BZ12" s="79">
        <f>(BY12)*BZ28/(BY28)</f>
        <v>0</v>
      </c>
      <c r="CA12" s="67">
        <v>0</v>
      </c>
      <c r="CB12" s="110">
        <f>(CA12)*CB28/(CA28)</f>
        <v>0</v>
      </c>
      <c r="CC12" s="30">
        <v>0</v>
      </c>
      <c r="CD12" s="79">
        <f>(CC12)*CD28/(CC28)</f>
        <v>0</v>
      </c>
      <c r="CE12" s="30"/>
      <c r="CF12" s="79">
        <f>(CE12)*CF28/(CE28)</f>
        <v>0</v>
      </c>
      <c r="CI12" s="40" t="s">
        <v>65</v>
      </c>
      <c r="CJ12" s="30"/>
      <c r="CK12" s="79">
        <f>(CJ12)*CK28/(CJ28)</f>
        <v>0</v>
      </c>
      <c r="CL12" s="30"/>
      <c r="CM12" s="79">
        <f>(CL12)*CM28/(CL28)</f>
        <v>0</v>
      </c>
      <c r="CN12" s="30"/>
      <c r="CO12" s="79">
        <f>(CN12)*CO28/(CN28)</f>
        <v>0</v>
      </c>
      <c r="CP12" s="30"/>
      <c r="CQ12" s="79">
        <f>(CP12)*CQ28/(CP28)</f>
        <v>0</v>
      </c>
      <c r="CR12" s="30"/>
      <c r="CS12" s="79">
        <f>(CR12)*CS28/(CR28)</f>
        <v>0</v>
      </c>
      <c r="DB12" s="110"/>
      <c r="DC12" s="40" t="s">
        <v>65</v>
      </c>
      <c r="DD12" s="30"/>
      <c r="DE12" s="79">
        <f>(DD12)*DE28/(DD28)</f>
        <v>0</v>
      </c>
      <c r="DF12" s="30"/>
      <c r="DG12" s="79">
        <f>(DF12)*DG28/(DF28)</f>
        <v>0</v>
      </c>
      <c r="DH12" s="30"/>
      <c r="DI12" s="79">
        <f>(DH12)*DI28/(DH28)</f>
        <v>0</v>
      </c>
      <c r="DJ12" s="113"/>
      <c r="DK12" s="79">
        <f>(DJ12)*DK28/(DJ28)</f>
        <v>0</v>
      </c>
      <c r="DL12" s="110"/>
      <c r="DM12" s="110"/>
      <c r="DN12" s="110"/>
      <c r="DO12" s="110"/>
      <c r="DP12" s="110"/>
      <c r="DQ12" s="110"/>
      <c r="DR12" s="110"/>
      <c r="DS12" s="110"/>
      <c r="DT12" s="110"/>
      <c r="DU12" s="40" t="s">
        <v>65</v>
      </c>
      <c r="DV12" s="30"/>
      <c r="DW12" s="79">
        <f>(DV12)*DW28/(DV28)</f>
        <v>0</v>
      </c>
      <c r="DX12" s="42"/>
      <c r="DY12" s="42"/>
      <c r="DZ12" s="42"/>
      <c r="EA12" s="42"/>
      <c r="EB12" s="42"/>
      <c r="EC12" s="42"/>
      <c r="ED12" s="42"/>
      <c r="EE12" s="42"/>
      <c r="EF12" s="110"/>
      <c r="EG12" s="40" t="s">
        <v>65</v>
      </c>
      <c r="EH12" s="30"/>
      <c r="EI12" s="79">
        <f>(EH12)*EI28/(EH28)</f>
        <v>0</v>
      </c>
      <c r="EJ12" s="30"/>
      <c r="EK12" s="79">
        <f>(EJ12)*EK28/(EJ28)</f>
        <v>0</v>
      </c>
      <c r="EL12" s="67"/>
      <c r="EM12" s="110">
        <f>(EL12)*EM28/(EL28)</f>
        <v>0</v>
      </c>
      <c r="EN12" s="30">
        <v>0</v>
      </c>
      <c r="EO12" s="79">
        <f>(EN12)*EO28/(EN28)</f>
        <v>0</v>
      </c>
      <c r="EP12" s="67">
        <v>0</v>
      </c>
      <c r="EQ12" s="110">
        <f>(EP12)*EQ28/(EP28)</f>
        <v>0</v>
      </c>
      <c r="ER12" s="30">
        <v>0</v>
      </c>
      <c r="ES12" s="79">
        <f>(ER12)*ES28/(ER28)</f>
        <v>0</v>
      </c>
      <c r="ET12" s="67">
        <v>0</v>
      </c>
      <c r="EU12" s="110">
        <f>(ET12)*EU28/(ET28)</f>
        <v>0</v>
      </c>
      <c r="EV12" s="30"/>
      <c r="EW12" s="79">
        <f>(EV12)*EW28/(EV28)</f>
        <v>0</v>
      </c>
      <c r="EY12" s="40" t="s">
        <v>65</v>
      </c>
      <c r="EZ12" s="30"/>
      <c r="FA12" s="79">
        <f>(EZ12)*FA28/(EZ28)</f>
        <v>0</v>
      </c>
      <c r="FB12" s="30"/>
      <c r="FC12" s="79">
        <f>(FB12)*FC28/(FB28)</f>
        <v>0</v>
      </c>
      <c r="FD12" s="30"/>
      <c r="FE12" s="79">
        <f>(FD12)*FE28/(FD28)</f>
        <v>0</v>
      </c>
      <c r="FF12" s="30"/>
      <c r="FG12" s="79">
        <f>(FF12)*FG28/(FF28)</f>
        <v>0</v>
      </c>
      <c r="FH12" s="30"/>
      <c r="FI12" s="79">
        <f>(FH12)*FI28/(FH28)</f>
        <v>0</v>
      </c>
      <c r="FR12" s="40" t="s">
        <v>65</v>
      </c>
      <c r="FS12" s="30"/>
      <c r="FT12" s="79">
        <f>(FS12)*FT28/(FS28)</f>
        <v>0</v>
      </c>
      <c r="FU12" s="30"/>
      <c r="FV12" s="79">
        <f>(FU12)*FV28/(FU28)</f>
        <v>0</v>
      </c>
    </row>
    <row r="13" spans="1:178" s="120" customFormat="1" ht="12.75">
      <c r="A13" s="118">
        <v>0</v>
      </c>
      <c r="B13" s="119">
        <f>(A13)*B28/(A28)</f>
        <v>0</v>
      </c>
      <c r="C13" s="120" t="e">
        <f>#REF!*B13</f>
        <v>#REF!</v>
      </c>
      <c r="D13" s="121" t="s">
        <v>68</v>
      </c>
      <c r="E13" s="118"/>
      <c r="F13" s="119">
        <f>(E13)*F28/(E28)</f>
        <v>0</v>
      </c>
      <c r="G13" s="118"/>
      <c r="H13" s="119">
        <f>(G13)*H28/(G28)</f>
        <v>0</v>
      </c>
      <c r="I13" s="122">
        <v>30</v>
      </c>
      <c r="J13" s="123">
        <f>(I13)*J28/(I28)</f>
        <v>7.0754716981132075</v>
      </c>
      <c r="K13" s="118"/>
      <c r="L13" s="119">
        <f>(K13)*L28/(K28)</f>
        <v>0</v>
      </c>
      <c r="M13" s="122"/>
      <c r="N13" s="123">
        <f>(M13)*N28/(M28)</f>
        <v>0</v>
      </c>
      <c r="O13" s="118"/>
      <c r="P13" s="119">
        <f>(O13)*P28/(O28)</f>
        <v>0</v>
      </c>
      <c r="Q13" s="123"/>
      <c r="R13" s="124" t="s">
        <v>68</v>
      </c>
      <c r="S13" s="118"/>
      <c r="T13" s="119">
        <f>(S13)*T28/(S28)</f>
        <v>0</v>
      </c>
      <c r="U13" s="122"/>
      <c r="V13" s="123">
        <f>(U13)*V28/(U28)</f>
        <v>0</v>
      </c>
      <c r="W13" s="118"/>
      <c r="X13" s="119">
        <f>(W13)*X28/(W28)</f>
        <v>0</v>
      </c>
      <c r="Y13" s="125"/>
      <c r="Z13" s="123">
        <f>(Y13)*Z28/(Y28)</f>
        <v>0</v>
      </c>
      <c r="AA13" s="118">
        <v>50</v>
      </c>
      <c r="AB13" s="119">
        <f>(AA13)*AB28/(AA28)</f>
        <v>11.312217194570136</v>
      </c>
      <c r="AC13" s="126"/>
      <c r="AD13" s="123">
        <f>(AC13)*AD28/(AC28)</f>
        <v>0</v>
      </c>
      <c r="AE13" s="127"/>
      <c r="AF13" s="119">
        <f>(AE13)*AF28/(AE28)</f>
        <v>0</v>
      </c>
      <c r="AG13" s="123"/>
      <c r="AH13" s="124" t="s">
        <v>68</v>
      </c>
      <c r="AI13" s="127"/>
      <c r="AJ13" s="119">
        <f>(AI13)*AJ28/(AI28)</f>
        <v>0</v>
      </c>
      <c r="AK13" s="127">
        <v>1.9</v>
      </c>
      <c r="AL13" s="119">
        <f>(AK13)*AL28/(AK28)</f>
        <v>4.72636815920398</v>
      </c>
      <c r="AM13" s="127"/>
      <c r="AN13" s="119">
        <f>(AM13)*AN28/(AM28)</f>
        <v>0</v>
      </c>
      <c r="AO13" s="127"/>
      <c r="AP13" s="119">
        <f>(AO13)*AP28/(AO28)</f>
        <v>0</v>
      </c>
      <c r="AQ13" s="127"/>
      <c r="AR13" s="119">
        <f>(AQ13)*AR28/(AQ28)</f>
        <v>0</v>
      </c>
      <c r="AS13" s="126"/>
      <c r="AT13" s="123">
        <f>(AS13)*AT28/(AS28)</f>
        <v>0</v>
      </c>
      <c r="AU13" s="127"/>
      <c r="AV13" s="123">
        <f>(AU13)*AV28/(AU28)</f>
        <v>0</v>
      </c>
      <c r="AW13" s="127"/>
      <c r="AX13" s="119">
        <f>(AW13)*AX28/(AW28)</f>
        <v>0</v>
      </c>
      <c r="AY13" s="126"/>
      <c r="AZ13" s="119">
        <f>(AY13)*AZ28/(AY28)</f>
        <v>0</v>
      </c>
      <c r="BA13" s="123"/>
      <c r="BB13" s="124" t="s">
        <v>68</v>
      </c>
      <c r="BC13" s="127"/>
      <c r="BD13" s="119">
        <f>(BC13)*BD28/(BC28)</f>
        <v>0</v>
      </c>
      <c r="BE13" s="127"/>
      <c r="BF13" s="119">
        <f>(BE13)*BF28/(BE28)</f>
        <v>0</v>
      </c>
      <c r="BG13" s="126"/>
      <c r="BH13" s="123">
        <f>(BG13)*BH28/(BG28)</f>
        <v>0</v>
      </c>
      <c r="BI13" s="118">
        <v>5</v>
      </c>
      <c r="BJ13" s="119">
        <f>(BI13)*BJ28/(BI28)</f>
        <v>13.58695652173913</v>
      </c>
      <c r="BK13" s="122"/>
      <c r="BL13" s="123">
        <f>(BK13)*BL28/(BK28)</f>
        <v>0</v>
      </c>
      <c r="BM13" s="118"/>
      <c r="BN13" s="119">
        <f>(BM13)*BN28/(BM28)</f>
        <v>0</v>
      </c>
      <c r="BO13" s="122"/>
      <c r="BP13" s="123">
        <f>(BO13)*BP28/(BO28)</f>
        <v>0</v>
      </c>
      <c r="BQ13" s="118"/>
      <c r="BR13" s="119">
        <f>(BQ13)*BR28/(BQ28)</f>
        <v>0</v>
      </c>
      <c r="BS13" s="123"/>
      <c r="BT13" s="124" t="s">
        <v>68</v>
      </c>
      <c r="BU13" s="118"/>
      <c r="BV13" s="119">
        <f>(BU13)*BV28/(BU28)</f>
        <v>0</v>
      </c>
      <c r="BW13" s="122"/>
      <c r="BX13" s="123">
        <f>(BW13)*BX28/(BW28)</f>
        <v>0</v>
      </c>
      <c r="BY13" s="118"/>
      <c r="BZ13" s="119">
        <f>(BY13)*BZ28/(BY28)</f>
        <v>0</v>
      </c>
      <c r="CA13" s="122"/>
      <c r="CB13" s="123">
        <f>(CA13)*CB28/(CA28)</f>
        <v>0</v>
      </c>
      <c r="CC13" s="118"/>
      <c r="CD13" s="119">
        <f>(CC13)*CD28/(CC28)</f>
        <v>0</v>
      </c>
      <c r="CE13" s="118"/>
      <c r="CF13" s="119">
        <f>(CE13)*CF28/(CE28)</f>
        <v>0</v>
      </c>
      <c r="CI13" s="121" t="s">
        <v>68</v>
      </c>
      <c r="CJ13" s="118">
        <v>40</v>
      </c>
      <c r="CK13" s="119">
        <f>(CJ13)*CK28/(CJ28)</f>
        <v>9.803921568627452</v>
      </c>
      <c r="CL13" s="118"/>
      <c r="CM13" s="119">
        <f>(CL13)*CM28/(CL28)</f>
        <v>0</v>
      </c>
      <c r="CN13" s="118"/>
      <c r="CO13" s="119">
        <f>(CN13)*CO28/(CN28)</f>
        <v>0</v>
      </c>
      <c r="CP13" s="118">
        <v>5</v>
      </c>
      <c r="CQ13" s="119">
        <f>(CP13)*CQ28/(CP28)</f>
        <v>13.88888888888889</v>
      </c>
      <c r="CR13" s="118"/>
      <c r="CS13" s="119">
        <f>(CR13)*CS28/(CR28)</f>
        <v>0</v>
      </c>
      <c r="DB13" s="123"/>
      <c r="DC13" s="121" t="s">
        <v>68</v>
      </c>
      <c r="DD13" s="118">
        <v>25</v>
      </c>
      <c r="DE13" s="119">
        <f>(DD13)*DE28/(DD28)</f>
        <v>13.736263736263735</v>
      </c>
      <c r="DF13" s="118">
        <v>10</v>
      </c>
      <c r="DG13" s="119">
        <f>(DF13)*DG28/(DF28)</f>
        <v>5.681818181818182</v>
      </c>
      <c r="DH13" s="118">
        <v>10</v>
      </c>
      <c r="DI13" s="119">
        <f>(DH13)*DI28/(DH28)</f>
        <v>2.127659574468085</v>
      </c>
      <c r="DJ13" s="128"/>
      <c r="DK13" s="119">
        <f>(DJ13)*DK28/(DJ28)</f>
        <v>0</v>
      </c>
      <c r="DL13" s="123"/>
      <c r="DM13" s="123"/>
      <c r="DN13" s="123"/>
      <c r="DO13" s="123"/>
      <c r="DP13" s="123"/>
      <c r="DQ13" s="123"/>
      <c r="DR13" s="123"/>
      <c r="DS13" s="123"/>
      <c r="DT13" s="123"/>
      <c r="DU13" s="121" t="s">
        <v>68</v>
      </c>
      <c r="DV13" s="118">
        <v>0</v>
      </c>
      <c r="DW13" s="119">
        <f>(DV13)*DW28/(DV28)</f>
        <v>0</v>
      </c>
      <c r="DX13" s="124"/>
      <c r="DY13" s="124"/>
      <c r="DZ13" s="124"/>
      <c r="EA13" s="124"/>
      <c r="EB13" s="124"/>
      <c r="EC13" s="124"/>
      <c r="ED13" s="124"/>
      <c r="EE13" s="124"/>
      <c r="EF13" s="123"/>
      <c r="EG13" s="121" t="s">
        <v>68</v>
      </c>
      <c r="EH13" s="118">
        <v>0</v>
      </c>
      <c r="EI13" s="119">
        <f>(EH13)*EI28/(EH28)</f>
        <v>0</v>
      </c>
      <c r="EJ13" s="118">
        <v>9</v>
      </c>
      <c r="EK13" s="119">
        <f>(EJ13)*EK28/(EJ28)</f>
        <v>18.907563025210084</v>
      </c>
      <c r="EL13" s="122">
        <v>5</v>
      </c>
      <c r="EM13" s="123">
        <f>(EL13)*EM28/(EL28)</f>
        <v>15.060240963855422</v>
      </c>
      <c r="EN13" s="118">
        <v>0</v>
      </c>
      <c r="EO13" s="119">
        <f>(EN13)*EO28/(EN28)</f>
        <v>0</v>
      </c>
      <c r="EP13" s="122">
        <v>0</v>
      </c>
      <c r="EQ13" s="123">
        <f>(EP13)*EQ28/(EP28)</f>
        <v>0</v>
      </c>
      <c r="ER13" s="118">
        <v>1</v>
      </c>
      <c r="ES13" s="119">
        <f>(ER13)*ES28/(ER28)</f>
        <v>2.457002457002457</v>
      </c>
      <c r="ET13" s="122">
        <v>1</v>
      </c>
      <c r="EU13" s="123">
        <f>(ET13)*EU28/(ET28)</f>
        <v>2.949852507374631</v>
      </c>
      <c r="EV13" s="118">
        <v>4</v>
      </c>
      <c r="EW13" s="119">
        <f>(EV13)*EW28/(EV28)</f>
        <v>10.416666666666666</v>
      </c>
      <c r="EY13" s="121" t="s">
        <v>68</v>
      </c>
      <c r="EZ13" s="118">
        <v>0</v>
      </c>
      <c r="FA13" s="119">
        <f>(EZ13)*FA28/(EZ28)</f>
        <v>0</v>
      </c>
      <c r="FB13" s="118">
        <v>10</v>
      </c>
      <c r="FC13" s="119">
        <f>(FB13)*FC28/(FB28)</f>
        <v>25</v>
      </c>
      <c r="FD13" s="118">
        <v>11</v>
      </c>
      <c r="FE13" s="119">
        <f>(FD13)*FE28/(FD28)</f>
        <v>28.350515463917525</v>
      </c>
      <c r="FF13" s="118">
        <v>12</v>
      </c>
      <c r="FG13" s="119">
        <f>(FF13)*FG28/(FF28)</f>
        <v>27.272727272727273</v>
      </c>
      <c r="FH13" s="118">
        <v>25.8</v>
      </c>
      <c r="FI13" s="119">
        <f>(FH13)*FI28/(FH28)</f>
        <v>62.62135922330097</v>
      </c>
      <c r="FR13" s="121" t="s">
        <v>68</v>
      </c>
      <c r="FS13" s="118">
        <v>0</v>
      </c>
      <c r="FT13" s="119">
        <f>(FS13)*FT28/(FS28)</f>
        <v>0</v>
      </c>
      <c r="FU13" s="118">
        <v>0</v>
      </c>
      <c r="FV13" s="119">
        <f>(FU13)*FV28/(FU28)</f>
        <v>0</v>
      </c>
    </row>
    <row r="14" spans="1:178" ht="12.75">
      <c r="A14" s="30">
        <v>0</v>
      </c>
      <c r="B14" s="79">
        <f>(A14)*B28/(A28)</f>
        <v>0</v>
      </c>
      <c r="C14" s="3" t="e">
        <f>#REF!*B14</f>
        <v>#REF!</v>
      </c>
      <c r="D14" s="41" t="s">
        <v>69</v>
      </c>
      <c r="E14" s="30">
        <v>80</v>
      </c>
      <c r="F14" s="79">
        <f>(E14)*F28/(E28)</f>
        <v>17.857142857142858</v>
      </c>
      <c r="G14" s="30">
        <v>80</v>
      </c>
      <c r="H14" s="79">
        <f>(G14)*H28/(G28)</f>
        <v>18.51851851851852</v>
      </c>
      <c r="I14" s="67">
        <v>30</v>
      </c>
      <c r="J14" s="110">
        <f>(I14)*J28/(I28)</f>
        <v>7.0754716981132075</v>
      </c>
      <c r="K14" s="30">
        <v>10</v>
      </c>
      <c r="L14" s="79">
        <f>(K14)*L28/(K28)</f>
        <v>2.450980392156863</v>
      </c>
      <c r="M14" s="67">
        <v>120</v>
      </c>
      <c r="N14" s="110">
        <f>(M14)*N28/(M28)</f>
        <v>26.785714285714285</v>
      </c>
      <c r="O14" s="30"/>
      <c r="P14" s="79">
        <f>(O14)*P28/(O28)</f>
        <v>0</v>
      </c>
      <c r="Q14" s="110"/>
      <c r="R14" s="129" t="s">
        <v>69</v>
      </c>
      <c r="S14" s="30"/>
      <c r="T14" s="79">
        <f>(S14)*T28/(S28)</f>
        <v>0</v>
      </c>
      <c r="U14" s="67"/>
      <c r="V14" s="110">
        <f>(U14)*V28/(U28)</f>
        <v>0</v>
      </c>
      <c r="W14" s="30"/>
      <c r="X14" s="79">
        <f>(W14)*X28/(W28)</f>
        <v>0</v>
      </c>
      <c r="Y14" s="112"/>
      <c r="Z14" s="110">
        <f>(Y14)*Z28/(Y28)</f>
        <v>0</v>
      </c>
      <c r="AA14" s="30"/>
      <c r="AB14" s="79">
        <f>(AA14)*AB28/(AA28)</f>
        <v>0</v>
      </c>
      <c r="AC14" s="96"/>
      <c r="AD14" s="110">
        <f>(AC14)*AD28/(AC28)</f>
        <v>0</v>
      </c>
      <c r="AE14" s="33">
        <v>60</v>
      </c>
      <c r="AF14" s="79">
        <f>(AE14)*AF28/(AE28)</f>
        <v>15</v>
      </c>
      <c r="AG14" s="110"/>
      <c r="AH14" s="129" t="s">
        <v>69</v>
      </c>
      <c r="AI14" s="33">
        <v>0.55</v>
      </c>
      <c r="AJ14" s="79">
        <f>(AI14)*AJ28/(AI28)</f>
        <v>1.409389093890939</v>
      </c>
      <c r="AK14" s="33">
        <v>0.5</v>
      </c>
      <c r="AL14" s="79">
        <f>(AK14)*AL28/(AK28)</f>
        <v>1.243781094527363</v>
      </c>
      <c r="AM14" s="33">
        <v>0.55</v>
      </c>
      <c r="AN14" s="79">
        <f>(AM14)*AN28/(AM28)</f>
        <v>1.3673428798727127</v>
      </c>
      <c r="AO14" s="33">
        <v>0.2</v>
      </c>
      <c r="AP14" s="79">
        <f>(AO14)*AP28/(AO28)</f>
        <v>0.499001996007984</v>
      </c>
      <c r="AQ14" s="33">
        <v>0.4</v>
      </c>
      <c r="AR14" s="79">
        <f>(AQ14)*AR28/(AQ28)</f>
        <v>0.995817566221868</v>
      </c>
      <c r="AS14" s="96">
        <v>0.55</v>
      </c>
      <c r="AT14" s="110">
        <f>(AS14)*AT28/(AS28)</f>
        <v>1.3676148796498906</v>
      </c>
      <c r="AU14" s="33">
        <v>0.8</v>
      </c>
      <c r="AV14" s="110">
        <f>(AU14)*AV28/(AU28)</f>
        <v>1.9980019980019978</v>
      </c>
      <c r="AW14" s="33">
        <v>1</v>
      </c>
      <c r="AX14" s="79">
        <f>(AW14)*AX28/(AW28)</f>
        <v>2.4997500249975007</v>
      </c>
      <c r="AY14" s="96">
        <v>1</v>
      </c>
      <c r="AZ14" s="79">
        <f>(AY14)*AZ28/(AY28)</f>
        <v>2.4997500249975007</v>
      </c>
      <c r="BA14" s="110"/>
      <c r="BB14" s="129" t="s">
        <v>69</v>
      </c>
      <c r="BC14" s="33">
        <v>0.4</v>
      </c>
      <c r="BD14" s="79">
        <f>(BC14)*BD28/(BC28)</f>
        <v>0.9803921568627451</v>
      </c>
      <c r="BE14" s="33">
        <v>10</v>
      </c>
      <c r="BF14" s="79">
        <f>(BE14)*BF28/(BE28)</f>
        <v>22.729339030820984</v>
      </c>
      <c r="BG14" s="96">
        <v>9</v>
      </c>
      <c r="BH14" s="110">
        <f>(BG14)*BH28/(BG28)</f>
        <v>20.642201834862384</v>
      </c>
      <c r="BI14" s="30">
        <v>0</v>
      </c>
      <c r="BJ14" s="79">
        <f>(BI14)*BJ28/(BI28)</f>
        <v>0</v>
      </c>
      <c r="BK14" s="67"/>
      <c r="BL14" s="110">
        <f>(BK14)*BL28/(BK28)</f>
        <v>0</v>
      </c>
      <c r="BM14" s="30"/>
      <c r="BN14" s="79">
        <f>(BM14)*BN28/(BM28)</f>
        <v>0</v>
      </c>
      <c r="BO14" s="67"/>
      <c r="BP14" s="110">
        <f>(BO14)*BP28/(BO28)</f>
        <v>0</v>
      </c>
      <c r="BQ14" s="30"/>
      <c r="BR14" s="79">
        <f>(BQ14)*BR28/(BQ28)</f>
        <v>0</v>
      </c>
      <c r="BS14" s="110"/>
      <c r="BT14" s="129" t="s">
        <v>69</v>
      </c>
      <c r="BU14" s="30"/>
      <c r="BV14" s="79">
        <f>(BU14)*BV28/(BU28)</f>
        <v>0</v>
      </c>
      <c r="BW14" s="67">
        <v>12</v>
      </c>
      <c r="BX14" s="110">
        <f>(BW14)*BX28/(BW28)</f>
        <v>26.785714285714285</v>
      </c>
      <c r="BY14" s="30">
        <v>12</v>
      </c>
      <c r="BZ14" s="79">
        <f>(BY14)*BZ28/(BY28)</f>
        <v>26.785714285714285</v>
      </c>
      <c r="CA14" s="67">
        <v>0</v>
      </c>
      <c r="CB14" s="110">
        <f>(CA14)*CB28/(CA28)</f>
        <v>0</v>
      </c>
      <c r="CC14" s="30">
        <v>0</v>
      </c>
      <c r="CD14" s="79">
        <f>(CC14)*CD28/(CC28)</f>
        <v>0</v>
      </c>
      <c r="CE14" s="30"/>
      <c r="CF14" s="79">
        <f>(CE14)*CF28/(CE28)</f>
        <v>0</v>
      </c>
      <c r="CI14" s="41" t="s">
        <v>69</v>
      </c>
      <c r="CJ14" s="30">
        <v>80</v>
      </c>
      <c r="CK14" s="79">
        <f>(CJ14)*CK28/(CJ28)</f>
        <v>19.607843137254903</v>
      </c>
      <c r="CL14" s="30"/>
      <c r="CM14" s="79">
        <f>(CL14)*CM28/(CL28)</f>
        <v>0</v>
      </c>
      <c r="CN14" s="30"/>
      <c r="CO14" s="79">
        <f>(CN14)*CO28/(CN28)</f>
        <v>0</v>
      </c>
      <c r="CP14" s="30"/>
      <c r="CQ14" s="79">
        <f>(CP14)*CQ28/(CP28)</f>
        <v>0</v>
      </c>
      <c r="CR14" s="30"/>
      <c r="CS14" s="79">
        <f>(CR14)*CS28/(CR28)</f>
        <v>0</v>
      </c>
      <c r="DB14" s="110"/>
      <c r="DC14" s="41" t="s">
        <v>69</v>
      </c>
      <c r="DD14" s="30">
        <v>20</v>
      </c>
      <c r="DE14" s="79">
        <f>(DD14)*DE28/(DD28)</f>
        <v>10.989010989010989</v>
      </c>
      <c r="DF14" s="30">
        <v>20</v>
      </c>
      <c r="DG14" s="79">
        <f>(DF14)*DG28/(DF28)</f>
        <v>11.363636363636363</v>
      </c>
      <c r="DH14" s="30">
        <v>20</v>
      </c>
      <c r="DI14" s="79">
        <f>(DH14)*DI28/(DH28)</f>
        <v>4.25531914893617</v>
      </c>
      <c r="DJ14" s="113"/>
      <c r="DK14" s="79">
        <f>(DJ14)*DK28/(DJ28)</f>
        <v>0</v>
      </c>
      <c r="DL14" s="110"/>
      <c r="DM14" s="110"/>
      <c r="DN14" s="110"/>
      <c r="DO14" s="110"/>
      <c r="DP14" s="110"/>
      <c r="DQ14" s="110"/>
      <c r="DR14" s="110"/>
      <c r="DS14" s="110"/>
      <c r="DT14" s="110"/>
      <c r="DU14" s="41" t="s">
        <v>69</v>
      </c>
      <c r="DV14" s="30">
        <v>0</v>
      </c>
      <c r="DW14" s="79">
        <f>(DV14)*DW28/(DV28)</f>
        <v>0</v>
      </c>
      <c r="DX14" s="129"/>
      <c r="DY14" s="129"/>
      <c r="DZ14" s="129"/>
      <c r="EA14" s="129"/>
      <c r="EB14" s="129"/>
      <c r="EC14" s="129"/>
      <c r="ED14" s="129"/>
      <c r="EE14" s="129"/>
      <c r="EF14" s="110"/>
      <c r="EG14" s="41" t="s">
        <v>69</v>
      </c>
      <c r="EH14" s="30">
        <v>0</v>
      </c>
      <c r="EI14" s="79">
        <f>(EH14)*EI28/(EH28)</f>
        <v>0</v>
      </c>
      <c r="EJ14" s="30">
        <v>3</v>
      </c>
      <c r="EK14" s="79">
        <f>(EJ14)*EK28/(EJ28)</f>
        <v>6.302521008403361</v>
      </c>
      <c r="EL14" s="67">
        <v>0</v>
      </c>
      <c r="EM14" s="110">
        <f>(EL14)*EM28/(EL28)</f>
        <v>0</v>
      </c>
      <c r="EN14" s="30">
        <v>0</v>
      </c>
      <c r="EO14" s="79">
        <f>(EN14)*EO28/(EN28)</f>
        <v>0</v>
      </c>
      <c r="EP14" s="67">
        <v>0.5</v>
      </c>
      <c r="EQ14" s="110">
        <f>(EP14)*EQ28/(EP28)</f>
        <v>1.2165450121654502</v>
      </c>
      <c r="ER14" s="30">
        <v>4</v>
      </c>
      <c r="ES14" s="79">
        <f>(ER14)*ES28/(ER28)</f>
        <v>9.828009828009828</v>
      </c>
      <c r="ET14" s="67">
        <v>4</v>
      </c>
      <c r="EU14" s="110">
        <f>(ET14)*EU28/(ET28)</f>
        <v>11.799410029498524</v>
      </c>
      <c r="EV14" s="30">
        <v>3</v>
      </c>
      <c r="EW14" s="79">
        <f>(EV14)*EW28/(EV28)</f>
        <v>7.8125</v>
      </c>
      <c r="EY14" s="41" t="s">
        <v>69</v>
      </c>
      <c r="EZ14" s="30">
        <v>13</v>
      </c>
      <c r="FA14" s="79">
        <f>(EZ14)*FA28/(EZ28)</f>
        <v>28.761061946902654</v>
      </c>
      <c r="FB14" s="30">
        <v>0</v>
      </c>
      <c r="FC14" s="79">
        <f>(FB14)*FC28/(FB28)</f>
        <v>0</v>
      </c>
      <c r="FD14" s="30">
        <v>0</v>
      </c>
      <c r="FE14" s="79">
        <f>(FD14)*FE28/(FD28)</f>
        <v>0</v>
      </c>
      <c r="FF14" s="30">
        <v>0</v>
      </c>
      <c r="FG14" s="79">
        <f>(FF14)*FG28/(FF28)</f>
        <v>0</v>
      </c>
      <c r="FH14" s="30">
        <v>0</v>
      </c>
      <c r="FI14" s="79">
        <f>(FH14)*FI28/(FH28)</f>
        <v>0</v>
      </c>
      <c r="FR14" s="41" t="s">
        <v>69</v>
      </c>
      <c r="FS14" s="30">
        <v>0</v>
      </c>
      <c r="FT14" s="79">
        <f>(FS14)*FT28/(FS28)</f>
        <v>0</v>
      </c>
      <c r="FU14" s="30">
        <v>0</v>
      </c>
      <c r="FV14" s="79">
        <f>(FU14)*FV28/(FU28)</f>
        <v>0</v>
      </c>
    </row>
    <row r="15" spans="2:174" ht="12.75">
      <c r="B15" s="79">
        <f>(A15)*B28/(A28)</f>
        <v>0</v>
      </c>
      <c r="D15" s="40" t="s">
        <v>70</v>
      </c>
      <c r="E15" s="46"/>
      <c r="F15" s="38"/>
      <c r="G15" s="46"/>
      <c r="H15" s="38"/>
      <c r="K15" s="46"/>
      <c r="L15" s="38"/>
      <c r="O15" s="46"/>
      <c r="P15" s="38"/>
      <c r="Q15" s="70"/>
      <c r="R15" s="42" t="s">
        <v>70</v>
      </c>
      <c r="S15" s="46"/>
      <c r="T15" s="38"/>
      <c r="W15" s="46"/>
      <c r="X15" s="38"/>
      <c r="AA15" s="46"/>
      <c r="AB15" s="38"/>
      <c r="AE15" s="45"/>
      <c r="AF15" s="79"/>
      <c r="AG15" s="17"/>
      <c r="AH15" s="42" t="s">
        <v>70</v>
      </c>
      <c r="AI15" s="45"/>
      <c r="AJ15" s="19"/>
      <c r="AK15" s="45"/>
      <c r="AL15" s="19"/>
      <c r="AM15" s="45"/>
      <c r="AN15" s="19"/>
      <c r="AO15" s="45"/>
      <c r="AP15" s="19"/>
      <c r="AQ15" s="45"/>
      <c r="AR15" s="19"/>
      <c r="AU15" s="45"/>
      <c r="AV15" s="17"/>
      <c r="AW15" s="45"/>
      <c r="AX15" s="19"/>
      <c r="AY15" s="17"/>
      <c r="AZ15" s="19"/>
      <c r="BA15" s="17"/>
      <c r="BB15" s="42" t="s">
        <v>70</v>
      </c>
      <c r="BC15" s="45"/>
      <c r="BD15" s="19"/>
      <c r="BE15" s="45"/>
      <c r="BF15" s="19"/>
      <c r="BI15" s="45"/>
      <c r="BJ15" s="19"/>
      <c r="BM15" s="45"/>
      <c r="BN15" s="19"/>
      <c r="BQ15" s="45"/>
      <c r="BR15" s="19"/>
      <c r="BS15" s="17"/>
      <c r="BT15" s="42" t="s">
        <v>70</v>
      </c>
      <c r="BU15" s="45"/>
      <c r="BV15" s="19"/>
      <c r="BY15" s="45"/>
      <c r="BZ15" s="19"/>
      <c r="CC15" s="45"/>
      <c r="CD15" s="19"/>
      <c r="CE15" s="45"/>
      <c r="CF15" s="19"/>
      <c r="CI15" s="40" t="s">
        <v>70</v>
      </c>
      <c r="CJ15" s="45"/>
      <c r="CK15" s="19"/>
      <c r="CL15" s="45"/>
      <c r="CM15" s="19"/>
      <c r="CN15" s="45"/>
      <c r="CO15" s="19"/>
      <c r="CP15" s="45"/>
      <c r="CQ15" s="19"/>
      <c r="CR15" s="45"/>
      <c r="CS15" s="19"/>
      <c r="DB15" s="17"/>
      <c r="DC15" s="40" t="s">
        <v>70</v>
      </c>
      <c r="DD15" s="45"/>
      <c r="DE15" s="19"/>
      <c r="DF15" s="45"/>
      <c r="DG15" s="19"/>
      <c r="DH15" s="45"/>
      <c r="DI15" s="19"/>
      <c r="DJ15" s="113"/>
      <c r="DK15" s="19"/>
      <c r="DL15" s="17"/>
      <c r="DM15" s="17"/>
      <c r="DN15" s="17"/>
      <c r="DO15" s="17"/>
      <c r="DP15" s="17"/>
      <c r="DQ15" s="17"/>
      <c r="DR15" s="17"/>
      <c r="DS15" s="17"/>
      <c r="DT15" s="17"/>
      <c r="DU15" s="40" t="s">
        <v>70</v>
      </c>
      <c r="DW15" s="79">
        <f>(DV15)*DW28/(DV28)</f>
        <v>0</v>
      </c>
      <c r="DX15" s="42"/>
      <c r="DY15" s="42"/>
      <c r="DZ15" s="42"/>
      <c r="EA15" s="42"/>
      <c r="EB15" s="42"/>
      <c r="EC15" s="42"/>
      <c r="ED15" s="42"/>
      <c r="EE15" s="42"/>
      <c r="EF15" s="17"/>
      <c r="EG15" s="40" t="s">
        <v>70</v>
      </c>
      <c r="EH15" s="45"/>
      <c r="EI15" s="19"/>
      <c r="EJ15" s="45"/>
      <c r="EK15" s="19"/>
      <c r="EN15" s="45"/>
      <c r="EO15" s="19"/>
      <c r="ER15" s="45"/>
      <c r="ES15" s="19"/>
      <c r="EV15" s="45"/>
      <c r="EW15" s="19"/>
      <c r="EY15" s="40" t="s">
        <v>70</v>
      </c>
      <c r="FR15" s="40" t="s">
        <v>70</v>
      </c>
    </row>
    <row r="16" spans="2:174" ht="12.75">
      <c r="B16" s="79">
        <f>(A16)*B28/(A28)</f>
        <v>0</v>
      </c>
      <c r="D16" s="40" t="s">
        <v>71</v>
      </c>
      <c r="E16" s="46"/>
      <c r="F16" s="38"/>
      <c r="G16" s="46"/>
      <c r="H16" s="38"/>
      <c r="K16" s="46"/>
      <c r="L16" s="38"/>
      <c r="O16" s="46"/>
      <c r="P16" s="38"/>
      <c r="Q16" s="70"/>
      <c r="R16" s="42" t="s">
        <v>71</v>
      </c>
      <c r="S16" s="46"/>
      <c r="T16" s="38"/>
      <c r="W16" s="46"/>
      <c r="X16" s="38"/>
      <c r="AA16" s="46"/>
      <c r="AB16" s="38"/>
      <c r="AE16" s="45"/>
      <c r="AF16" s="79"/>
      <c r="AG16" s="17"/>
      <c r="AH16" s="42" t="s">
        <v>71</v>
      </c>
      <c r="AI16" s="45"/>
      <c r="AJ16" s="19"/>
      <c r="AK16" s="45"/>
      <c r="AP16" s="19"/>
      <c r="AQ16" s="45"/>
      <c r="AR16" s="19"/>
      <c r="AU16" s="45"/>
      <c r="AV16" s="17"/>
      <c r="AW16" s="45"/>
      <c r="AX16" s="19"/>
      <c r="AY16" s="17"/>
      <c r="AZ16" s="19"/>
      <c r="BA16" s="17"/>
      <c r="BB16" s="42" t="s">
        <v>71</v>
      </c>
      <c r="BC16" s="45"/>
      <c r="BD16" s="19"/>
      <c r="BE16" s="45"/>
      <c r="BF16" s="19"/>
      <c r="BI16" s="45"/>
      <c r="BJ16" s="19"/>
      <c r="BM16" s="45"/>
      <c r="BN16" s="19"/>
      <c r="BQ16" s="45"/>
      <c r="BR16" s="19"/>
      <c r="BS16" s="17"/>
      <c r="BT16" s="42" t="s">
        <v>71</v>
      </c>
      <c r="BU16" s="45"/>
      <c r="BV16" s="19"/>
      <c r="BY16" s="45"/>
      <c r="BZ16" s="19"/>
      <c r="CC16" s="45"/>
      <c r="CD16" s="19"/>
      <c r="CE16" s="45"/>
      <c r="CF16" s="19"/>
      <c r="CI16" s="40" t="s">
        <v>71</v>
      </c>
      <c r="CJ16" s="45"/>
      <c r="CK16" s="19"/>
      <c r="CL16" s="45"/>
      <c r="CM16" s="19"/>
      <c r="CN16" s="45"/>
      <c r="CO16" s="19"/>
      <c r="CP16" s="45"/>
      <c r="CQ16" s="19"/>
      <c r="CR16" s="45"/>
      <c r="CS16" s="19"/>
      <c r="DB16" s="17"/>
      <c r="DC16" s="40" t="s">
        <v>71</v>
      </c>
      <c r="DD16" s="45"/>
      <c r="DE16" s="19"/>
      <c r="DF16" s="45"/>
      <c r="DG16" s="19"/>
      <c r="DH16" s="45"/>
      <c r="DI16" s="19"/>
      <c r="DJ16" s="113"/>
      <c r="DK16" s="19"/>
      <c r="DL16" s="17"/>
      <c r="DM16" s="17"/>
      <c r="DN16" s="17"/>
      <c r="DO16" s="17"/>
      <c r="DP16" s="17"/>
      <c r="DQ16" s="17"/>
      <c r="DR16" s="17"/>
      <c r="DS16" s="17"/>
      <c r="DT16" s="17"/>
      <c r="DU16" s="40" t="s">
        <v>71</v>
      </c>
      <c r="DW16" s="79">
        <f>(DV16)*DW28/(DV28)</f>
        <v>0</v>
      </c>
      <c r="DX16" s="42"/>
      <c r="DY16" s="42"/>
      <c r="DZ16" s="42"/>
      <c r="EA16" s="42"/>
      <c r="EB16" s="42"/>
      <c r="EC16" s="42"/>
      <c r="ED16" s="42"/>
      <c r="EE16" s="42"/>
      <c r="EF16" s="17"/>
      <c r="EG16" s="40" t="s">
        <v>71</v>
      </c>
      <c r="EH16" s="45"/>
      <c r="EI16" s="19"/>
      <c r="EJ16" s="45"/>
      <c r="EK16" s="19"/>
      <c r="EN16" s="45"/>
      <c r="EO16" s="19"/>
      <c r="ER16" s="45"/>
      <c r="ES16" s="19"/>
      <c r="EV16" s="45"/>
      <c r="EW16" s="19"/>
      <c r="EY16" s="40" t="s">
        <v>71</v>
      </c>
      <c r="FR16" s="40" t="s">
        <v>71</v>
      </c>
    </row>
    <row r="17" spans="2:174" ht="12.75">
      <c r="B17" s="79">
        <f>(A17)*B28/(A28)</f>
        <v>0</v>
      </c>
      <c r="D17" s="42" t="s">
        <v>72</v>
      </c>
      <c r="E17" s="46"/>
      <c r="F17" s="38"/>
      <c r="G17" s="46"/>
      <c r="H17" s="38"/>
      <c r="K17" s="46"/>
      <c r="L17" s="38"/>
      <c r="O17" s="46"/>
      <c r="P17" s="38"/>
      <c r="Q17" s="70"/>
      <c r="R17" s="42" t="s">
        <v>72</v>
      </c>
      <c r="S17" s="46"/>
      <c r="T17" s="38"/>
      <c r="W17" s="46"/>
      <c r="X17" s="38"/>
      <c r="AA17" s="46"/>
      <c r="AB17" s="38"/>
      <c r="AE17" s="45"/>
      <c r="AF17" s="79"/>
      <c r="AG17" s="17"/>
      <c r="AH17" s="42" t="s">
        <v>72</v>
      </c>
      <c r="AI17" s="45"/>
      <c r="AJ17" s="19"/>
      <c r="AK17" s="45"/>
      <c r="AL17" s="19"/>
      <c r="AM17" s="45"/>
      <c r="AN17" s="19"/>
      <c r="AO17" s="45"/>
      <c r="AP17" s="19"/>
      <c r="AQ17" s="45"/>
      <c r="AR17" s="19"/>
      <c r="AU17" s="45"/>
      <c r="AV17" s="17"/>
      <c r="AW17" s="45"/>
      <c r="AX17" s="19"/>
      <c r="AY17" s="17"/>
      <c r="AZ17" s="19"/>
      <c r="BA17" s="17"/>
      <c r="BB17" s="42" t="s">
        <v>72</v>
      </c>
      <c r="BC17" s="45"/>
      <c r="BD17" s="19"/>
      <c r="BE17" s="45"/>
      <c r="BF17" s="19"/>
      <c r="BI17" s="45"/>
      <c r="BJ17" s="19"/>
      <c r="BM17" s="45"/>
      <c r="BN17" s="19"/>
      <c r="BQ17" s="45"/>
      <c r="BR17" s="19"/>
      <c r="BS17" s="17"/>
      <c r="BT17" s="42" t="s">
        <v>72</v>
      </c>
      <c r="BU17" s="45"/>
      <c r="BV17" s="19"/>
      <c r="BY17" s="45"/>
      <c r="BZ17" s="19"/>
      <c r="CC17" s="45"/>
      <c r="CD17" s="19"/>
      <c r="CE17" s="45"/>
      <c r="CF17" s="19"/>
      <c r="CI17" s="42" t="s">
        <v>72</v>
      </c>
      <c r="CJ17" s="45"/>
      <c r="CK17" s="19"/>
      <c r="CL17" s="45"/>
      <c r="CM17" s="19"/>
      <c r="CN17" s="45"/>
      <c r="CO17" s="19"/>
      <c r="CP17" s="45"/>
      <c r="CQ17" s="19"/>
      <c r="CR17" s="45"/>
      <c r="CS17" s="19"/>
      <c r="DB17" s="17"/>
      <c r="DC17" s="42" t="s">
        <v>72</v>
      </c>
      <c r="DD17" s="45"/>
      <c r="DE17" s="19"/>
      <c r="DF17" s="45"/>
      <c r="DG17" s="19"/>
      <c r="DH17" s="45"/>
      <c r="DI17" s="19"/>
      <c r="DJ17" s="113"/>
      <c r="DK17" s="19"/>
      <c r="DL17" s="17"/>
      <c r="DM17" s="17"/>
      <c r="DN17" s="17"/>
      <c r="DO17" s="17"/>
      <c r="DP17" s="17"/>
      <c r="DQ17" s="17"/>
      <c r="DR17" s="17"/>
      <c r="DS17" s="17"/>
      <c r="DT17" s="17"/>
      <c r="DU17" s="42" t="s">
        <v>72</v>
      </c>
      <c r="DW17" s="79">
        <f>(DV17)*DW28/(DV28)</f>
        <v>0</v>
      </c>
      <c r="DX17" s="42"/>
      <c r="DY17" s="42"/>
      <c r="DZ17" s="42"/>
      <c r="EA17" s="42"/>
      <c r="EB17" s="42"/>
      <c r="EC17" s="42"/>
      <c r="ED17" s="42"/>
      <c r="EE17" s="42"/>
      <c r="EF17" s="17"/>
      <c r="EG17" s="42" t="s">
        <v>72</v>
      </c>
      <c r="EH17" s="45"/>
      <c r="EI17" s="19"/>
      <c r="EJ17" s="45"/>
      <c r="EK17" s="19"/>
      <c r="EN17" s="45"/>
      <c r="EO17" s="19"/>
      <c r="ER17" s="45"/>
      <c r="ES17" s="19"/>
      <c r="EV17" s="45"/>
      <c r="EW17" s="19"/>
      <c r="EY17" s="42" t="s">
        <v>72</v>
      </c>
      <c r="FR17" s="42" t="s">
        <v>72</v>
      </c>
    </row>
    <row r="18" spans="2:174" ht="12.75">
      <c r="B18" s="79">
        <f>(A18)*B28/(A28)</f>
        <v>0</v>
      </c>
      <c r="D18" s="43" t="s">
        <v>73</v>
      </c>
      <c r="E18" s="46"/>
      <c r="F18" s="38"/>
      <c r="G18" s="46"/>
      <c r="H18" s="38"/>
      <c r="K18" s="46"/>
      <c r="L18" s="38"/>
      <c r="O18" s="46"/>
      <c r="P18" s="38"/>
      <c r="Q18" s="70"/>
      <c r="R18" s="43" t="s">
        <v>73</v>
      </c>
      <c r="S18" s="46"/>
      <c r="T18" s="38"/>
      <c r="W18" s="46"/>
      <c r="X18" s="38"/>
      <c r="AA18" s="46"/>
      <c r="AB18" s="38"/>
      <c r="AE18" s="45"/>
      <c r="AF18" s="79"/>
      <c r="AG18" s="17"/>
      <c r="AH18" s="43" t="s">
        <v>73</v>
      </c>
      <c r="AI18" s="45"/>
      <c r="AJ18" s="19"/>
      <c r="AK18" s="45"/>
      <c r="AL18" s="19"/>
      <c r="AM18" s="45"/>
      <c r="AN18" s="19"/>
      <c r="AO18" s="45"/>
      <c r="AP18" s="19"/>
      <c r="AQ18" s="45"/>
      <c r="AR18" s="19"/>
      <c r="AU18" s="45"/>
      <c r="AV18" s="17"/>
      <c r="AW18" s="45"/>
      <c r="AX18" s="19"/>
      <c r="AY18" s="17"/>
      <c r="AZ18" s="19"/>
      <c r="BA18" s="17"/>
      <c r="BB18" s="43" t="s">
        <v>73</v>
      </c>
      <c r="BC18" s="45"/>
      <c r="BD18" s="19"/>
      <c r="BE18" s="45"/>
      <c r="BF18" s="19"/>
      <c r="BI18" s="45"/>
      <c r="BJ18" s="19"/>
      <c r="BM18" s="45"/>
      <c r="BN18" s="19"/>
      <c r="BQ18" s="45"/>
      <c r="BR18" s="19"/>
      <c r="BS18" s="17"/>
      <c r="BT18" s="43" t="s">
        <v>73</v>
      </c>
      <c r="BU18" s="45"/>
      <c r="BV18" s="19"/>
      <c r="BY18" s="45"/>
      <c r="BZ18" s="19"/>
      <c r="CC18" s="45"/>
      <c r="CD18" s="19"/>
      <c r="CE18" s="45"/>
      <c r="CF18" s="19"/>
      <c r="CI18" s="43" t="s">
        <v>73</v>
      </c>
      <c r="CJ18" s="45"/>
      <c r="CK18" s="19"/>
      <c r="CL18" s="45"/>
      <c r="CM18" s="19"/>
      <c r="CN18" s="45"/>
      <c r="CO18" s="19"/>
      <c r="CP18" s="45"/>
      <c r="CQ18" s="19"/>
      <c r="CR18" s="45"/>
      <c r="CS18" s="19"/>
      <c r="DB18" s="17"/>
      <c r="DC18" s="43" t="s">
        <v>73</v>
      </c>
      <c r="DD18" s="45"/>
      <c r="DE18" s="19"/>
      <c r="DF18" s="45"/>
      <c r="DG18" s="19"/>
      <c r="DH18" s="45"/>
      <c r="DI18" s="19"/>
      <c r="DJ18" s="113"/>
      <c r="DK18" s="19"/>
      <c r="DL18" s="17"/>
      <c r="DM18" s="17"/>
      <c r="DN18" s="17"/>
      <c r="DO18" s="17"/>
      <c r="DP18" s="17"/>
      <c r="DQ18" s="17"/>
      <c r="DR18" s="17"/>
      <c r="DS18" s="17"/>
      <c r="DT18" s="17"/>
      <c r="DU18" s="43" t="s">
        <v>73</v>
      </c>
      <c r="DV18">
        <v>100</v>
      </c>
      <c r="DW18" s="79">
        <f>(DV18)*DW28/(DV28)</f>
        <v>92.93680297397769</v>
      </c>
      <c r="DX18" s="43"/>
      <c r="DY18" s="43"/>
      <c r="DZ18" s="43"/>
      <c r="EA18" s="43"/>
      <c r="EB18" s="43"/>
      <c r="EC18" s="43"/>
      <c r="ED18" s="43"/>
      <c r="EE18" s="43"/>
      <c r="EF18" s="17"/>
      <c r="EG18" s="43" t="s">
        <v>73</v>
      </c>
      <c r="EH18" s="45"/>
      <c r="EI18" s="19"/>
      <c r="EJ18" s="45"/>
      <c r="EK18" s="19"/>
      <c r="EN18" s="45"/>
      <c r="EO18" s="19"/>
      <c r="ER18" s="45"/>
      <c r="ES18" s="19"/>
      <c r="EV18" s="45"/>
      <c r="EW18" s="19"/>
      <c r="EY18" s="43" t="s">
        <v>73</v>
      </c>
      <c r="FR18" s="43" t="s">
        <v>73</v>
      </c>
    </row>
    <row r="19" spans="1:178" s="120" customFormat="1" ht="12.75">
      <c r="A19" s="118">
        <v>1</v>
      </c>
      <c r="B19" s="119">
        <f>(A19)*B28/(A28)</f>
        <v>250</v>
      </c>
      <c r="C19" s="120" t="e">
        <f>#REF!*B19</f>
        <v>#REF!</v>
      </c>
      <c r="D19" s="121" t="s">
        <v>74</v>
      </c>
      <c r="E19" s="118"/>
      <c r="F19" s="119">
        <f>(E19)*F28/(E28)</f>
        <v>0</v>
      </c>
      <c r="G19" s="118"/>
      <c r="H19" s="119">
        <f>(G19)*H28/(G28)</f>
        <v>0</v>
      </c>
      <c r="I19" s="122"/>
      <c r="J19" s="123">
        <f>(I19)*J28/(I28)</f>
        <v>0</v>
      </c>
      <c r="K19" s="118">
        <v>10</v>
      </c>
      <c r="L19" s="119">
        <f>(K19)*L28/(K28)</f>
        <v>2.450980392156863</v>
      </c>
      <c r="M19" s="122"/>
      <c r="N19" s="123">
        <f>(M19)*N28/(M28)</f>
        <v>0</v>
      </c>
      <c r="O19" s="118"/>
      <c r="P19" s="119">
        <f>(O19)*P28/(O28)</f>
        <v>0</v>
      </c>
      <c r="Q19" s="123"/>
      <c r="R19" s="124" t="s">
        <v>74</v>
      </c>
      <c r="S19" s="118"/>
      <c r="T19" s="119">
        <f>(S19)*T28/(S28)</f>
        <v>0</v>
      </c>
      <c r="U19" s="122"/>
      <c r="V19" s="123">
        <f>(U19)*V28/(U28)</f>
        <v>0</v>
      </c>
      <c r="W19" s="118"/>
      <c r="X19" s="119">
        <f>(W19)*X28/(W28)</f>
        <v>0</v>
      </c>
      <c r="Y19" s="125"/>
      <c r="Z19" s="123">
        <f>(Y19)*Z28/(Y28)</f>
        <v>0</v>
      </c>
      <c r="AA19" s="118"/>
      <c r="AB19" s="119">
        <f>(AA19)*AB28/(AA28)</f>
        <v>0</v>
      </c>
      <c r="AC19" s="126"/>
      <c r="AD19" s="123">
        <f>(AC19)*AD28/(AC28)</f>
        <v>0</v>
      </c>
      <c r="AE19" s="127"/>
      <c r="AF19" s="119">
        <f>(AE19)*AF28/(AE28)</f>
        <v>0</v>
      </c>
      <c r="AG19" s="123"/>
      <c r="AH19" s="124" t="s">
        <v>74</v>
      </c>
      <c r="AI19" s="127"/>
      <c r="AJ19" s="119">
        <f>(AI19)*AJ28/(AI28)</f>
        <v>0</v>
      </c>
      <c r="AK19" s="127"/>
      <c r="AL19" s="119">
        <f>(AK19)*AL28/(AK28)</f>
        <v>0</v>
      </c>
      <c r="AM19" s="127"/>
      <c r="AN19" s="119">
        <f>(AM19)*AN28/(AM28)</f>
        <v>0</v>
      </c>
      <c r="AO19" s="127"/>
      <c r="AP19" s="119">
        <f>(AO19)*AP28/(AO28)</f>
        <v>0</v>
      </c>
      <c r="AQ19" s="127"/>
      <c r="AR19" s="119">
        <f>(AQ19)*AR28/(AQ28)</f>
        <v>0</v>
      </c>
      <c r="AS19" s="126"/>
      <c r="AT19" s="123">
        <f>(AS19)*AT28/(AS28)</f>
        <v>0</v>
      </c>
      <c r="AU19" s="127"/>
      <c r="AV19" s="123">
        <f>(AU19)*AV28/(AU28)</f>
        <v>0</v>
      </c>
      <c r="AW19" s="127"/>
      <c r="AX19" s="119">
        <f>(AW19)*AX28/(AW28)</f>
        <v>0</v>
      </c>
      <c r="AY19" s="126"/>
      <c r="AZ19" s="119">
        <f>(AY19)*AZ28/(AY28)</f>
        <v>0</v>
      </c>
      <c r="BA19" s="123"/>
      <c r="BB19" s="124" t="s">
        <v>74</v>
      </c>
      <c r="BC19" s="127"/>
      <c r="BD19" s="119">
        <f>(BC19)*BD28/(BC28)</f>
        <v>0</v>
      </c>
      <c r="BE19" s="127"/>
      <c r="BF19" s="119">
        <f>(BE19)*BF28/(BE28)</f>
        <v>0</v>
      </c>
      <c r="BG19" s="126"/>
      <c r="BH19" s="123">
        <f>(BG19)*BH28/(BG28)</f>
        <v>0</v>
      </c>
      <c r="BI19" s="118">
        <v>0</v>
      </c>
      <c r="BJ19" s="119">
        <f>(BI19)*BJ28/(BI28)</f>
        <v>0</v>
      </c>
      <c r="BK19" s="122"/>
      <c r="BL19" s="123">
        <f>(BK19)*BL28/(BK28)</f>
        <v>0</v>
      </c>
      <c r="BM19" s="118"/>
      <c r="BN19" s="119">
        <f>(BM19)*BN28/(BM28)</f>
        <v>0</v>
      </c>
      <c r="BO19" s="122"/>
      <c r="BP19" s="123">
        <f>(BO19)*BP28/(BO28)</f>
        <v>0</v>
      </c>
      <c r="BQ19" s="118"/>
      <c r="BR19" s="119">
        <f>(BQ19)*BR28/(BQ28)</f>
        <v>0</v>
      </c>
      <c r="BS19" s="123"/>
      <c r="BT19" s="124" t="s">
        <v>74</v>
      </c>
      <c r="BU19" s="118"/>
      <c r="BV19" s="119">
        <f>(BU19)*BV28/(BU28)</f>
        <v>0</v>
      </c>
      <c r="BW19" s="122">
        <v>40</v>
      </c>
      <c r="BX19" s="123">
        <f>(BW19)*BX28/(BW28)</f>
        <v>89.28571428571429</v>
      </c>
      <c r="BY19" s="118">
        <v>20</v>
      </c>
      <c r="BZ19" s="119">
        <f>(BY19)*BZ28/(BY28)</f>
        <v>44.642857142857146</v>
      </c>
      <c r="CA19" s="122">
        <v>0</v>
      </c>
      <c r="CB19" s="123">
        <f>(CA19)*CB28/(CA28)</f>
        <v>0</v>
      </c>
      <c r="CC19" s="118">
        <v>0</v>
      </c>
      <c r="CD19" s="119">
        <f>(CC19)*CD28/(CC28)</f>
        <v>0</v>
      </c>
      <c r="CE19" s="118"/>
      <c r="CF19" s="119">
        <f>(CE19)*CF28/(CE28)</f>
        <v>0</v>
      </c>
      <c r="CI19" s="121" t="s">
        <v>74</v>
      </c>
      <c r="CJ19" s="130">
        <v>170</v>
      </c>
      <c r="CK19" s="119">
        <f>(CJ19)*CK28/(CJ28)</f>
        <v>41.666666666666664</v>
      </c>
      <c r="CL19" s="118"/>
      <c r="CM19" s="119">
        <f>(CL19)*CM28/(CL28)</f>
        <v>0</v>
      </c>
      <c r="CN19" s="118"/>
      <c r="CO19" s="119">
        <f>(CN19)*CO28/(CN28)</f>
        <v>0</v>
      </c>
      <c r="CP19" s="118">
        <v>20</v>
      </c>
      <c r="CQ19" s="119">
        <f>(CP19)*CQ28/(CP28)</f>
        <v>55.55555555555556</v>
      </c>
      <c r="CR19" s="118"/>
      <c r="CS19" s="119">
        <f>(CR19)*CS28/(CR28)</f>
        <v>0</v>
      </c>
      <c r="DB19" s="123"/>
      <c r="DC19" s="121" t="s">
        <v>74</v>
      </c>
      <c r="DD19" s="130">
        <v>0</v>
      </c>
      <c r="DE19" s="119">
        <f>(DD19)*DE28/(DD28)</f>
        <v>0</v>
      </c>
      <c r="DF19" s="130">
        <v>0</v>
      </c>
      <c r="DG19" s="119">
        <f>(DF19)*DG28/(DF28)</f>
        <v>0</v>
      </c>
      <c r="DH19" s="130">
        <v>30</v>
      </c>
      <c r="DI19" s="119">
        <f>(DH19)*DI28/(DH28)</f>
        <v>6.382978723404255</v>
      </c>
      <c r="DJ19" s="128">
        <v>5</v>
      </c>
      <c r="DK19" s="119">
        <f>(DJ19)*DK28/(DJ28)</f>
        <v>5.2631578947368425</v>
      </c>
      <c r="DL19" s="123"/>
      <c r="DM19" s="123"/>
      <c r="DN19" s="123"/>
      <c r="DO19" s="123"/>
      <c r="DP19" s="123"/>
      <c r="DQ19" s="123"/>
      <c r="DR19" s="123"/>
      <c r="DS19" s="123"/>
      <c r="DT19" s="123"/>
      <c r="DU19" s="121" t="s">
        <v>74</v>
      </c>
      <c r="DV19" s="118">
        <v>0</v>
      </c>
      <c r="DW19" s="119">
        <f>(DV19)*DW28/(DV28)</f>
        <v>0</v>
      </c>
      <c r="DX19" s="124"/>
      <c r="DY19" s="124"/>
      <c r="DZ19" s="124"/>
      <c r="EA19" s="124"/>
      <c r="EB19" s="124"/>
      <c r="EC19" s="124"/>
      <c r="ED19" s="124"/>
      <c r="EE19" s="124"/>
      <c r="EF19" s="123"/>
      <c r="EG19" s="121" t="s">
        <v>74</v>
      </c>
      <c r="EH19" s="118">
        <v>0</v>
      </c>
      <c r="EI19" s="119">
        <f>(EH19)*EI28/(EH28)</f>
        <v>0</v>
      </c>
      <c r="EJ19" s="118">
        <v>0</v>
      </c>
      <c r="EK19" s="119">
        <f>(EJ19)*EK28/(EJ28)</f>
        <v>0</v>
      </c>
      <c r="EL19" s="122">
        <v>0</v>
      </c>
      <c r="EM19" s="123">
        <f>(EL19)*EM28/(EL28)</f>
        <v>0</v>
      </c>
      <c r="EN19" s="118">
        <v>0</v>
      </c>
      <c r="EO19" s="119">
        <f>(EN19)*EO28/(EN28)</f>
        <v>0</v>
      </c>
      <c r="EP19" s="122">
        <v>0</v>
      </c>
      <c r="EQ19" s="123">
        <f>(EP19)*EQ28/(EP28)</f>
        <v>0</v>
      </c>
      <c r="ER19" s="118">
        <v>0</v>
      </c>
      <c r="ES19" s="119">
        <f>(ER19)*ES28/(ER28)</f>
        <v>0</v>
      </c>
      <c r="ET19" s="122">
        <v>0</v>
      </c>
      <c r="EU19" s="123">
        <f>(ET19)*EU28/(ET28)</f>
        <v>0</v>
      </c>
      <c r="EV19" s="118">
        <v>0</v>
      </c>
      <c r="EW19" s="119">
        <f>(EV19)*EW28/(EV28)</f>
        <v>0</v>
      </c>
      <c r="EY19" s="121" t="s">
        <v>74</v>
      </c>
      <c r="EZ19" s="118">
        <v>0</v>
      </c>
      <c r="FA19" s="119">
        <f>(EZ19)*FA28/(EZ28)</f>
        <v>0</v>
      </c>
      <c r="FB19" s="118">
        <v>0</v>
      </c>
      <c r="FC19" s="119">
        <f>(FB19)*FC28/(FB28)</f>
        <v>0</v>
      </c>
      <c r="FD19" s="118">
        <v>0</v>
      </c>
      <c r="FE19" s="119">
        <f>(FD19)*FE28/(FD28)</f>
        <v>0</v>
      </c>
      <c r="FF19" s="118">
        <v>0</v>
      </c>
      <c r="FG19" s="119">
        <f>(FF19)*FG28/(FF28)</f>
        <v>0</v>
      </c>
      <c r="FH19" s="118">
        <v>0</v>
      </c>
      <c r="FI19" s="119">
        <f>(FH19)*FI28/(FH28)</f>
        <v>0</v>
      </c>
      <c r="FR19" s="121" t="s">
        <v>74</v>
      </c>
      <c r="FS19" s="118">
        <v>0</v>
      </c>
      <c r="FT19" s="119">
        <f>(FS19)*FT28/(FS28)</f>
        <v>0</v>
      </c>
      <c r="FU19" s="118">
        <v>0</v>
      </c>
      <c r="FV19" s="119">
        <f>(FU19)*FV28/(FU28)</f>
        <v>0</v>
      </c>
    </row>
    <row r="20" spans="1:178" ht="12.75">
      <c r="A20" s="45"/>
      <c r="B20" s="79">
        <f>(A20)*B28/(A28)</f>
        <v>0</v>
      </c>
      <c r="D20" s="40" t="s">
        <v>75</v>
      </c>
      <c r="E20" s="46"/>
      <c r="F20" s="79">
        <f>(E20)*F28/(E28)</f>
        <v>0</v>
      </c>
      <c r="G20" s="46"/>
      <c r="H20" s="79">
        <f>(G20)*H28/(G28)</f>
        <v>0</v>
      </c>
      <c r="J20" s="110">
        <f>(I20)*J28/(I28)</f>
        <v>0</v>
      </c>
      <c r="K20" s="46"/>
      <c r="L20" s="79">
        <f>(K20)*L28/(K28)</f>
        <v>0</v>
      </c>
      <c r="N20" s="110">
        <f>(M20)*N28/(M28)</f>
        <v>0</v>
      </c>
      <c r="O20" s="46"/>
      <c r="P20" s="79">
        <f>(O20)*P28/(O28)</f>
        <v>0</v>
      </c>
      <c r="Q20" s="110"/>
      <c r="R20" s="42" t="s">
        <v>75</v>
      </c>
      <c r="S20" s="46"/>
      <c r="T20" s="79">
        <f>(S20)*T28/(S28)</f>
        <v>0</v>
      </c>
      <c r="V20" s="110">
        <f>(U20)*V28/(U28)</f>
        <v>0</v>
      </c>
      <c r="W20" s="46"/>
      <c r="X20" s="79">
        <f>(W20)*X28/(W28)</f>
        <v>0</v>
      </c>
      <c r="Z20" s="110">
        <f>(Y20)*Z28/(Y28)</f>
        <v>0</v>
      </c>
      <c r="AA20" s="46"/>
      <c r="AB20" s="79">
        <f>(AA20)*AB28/(AA28)</f>
        <v>0</v>
      </c>
      <c r="AD20" s="110">
        <f>(AC20)*AD28/(AC28)</f>
        <v>0</v>
      </c>
      <c r="AE20" s="45"/>
      <c r="AF20" s="79">
        <f>(AE20)*AF28/(AE28)</f>
        <v>0</v>
      </c>
      <c r="AG20" s="110"/>
      <c r="AH20" s="42" t="s">
        <v>75</v>
      </c>
      <c r="AI20" s="45"/>
      <c r="AJ20" s="79">
        <f>(AI20)*AJ28/(AI28)</f>
        <v>0</v>
      </c>
      <c r="AK20" s="45"/>
      <c r="AL20" s="79">
        <f>(AK20)*AL28/(AK28)</f>
        <v>0</v>
      </c>
      <c r="AM20" s="45"/>
      <c r="AN20" s="79">
        <f>(AM20)*AN28/(AM28)</f>
        <v>0</v>
      </c>
      <c r="AO20" s="45"/>
      <c r="AP20" s="79">
        <f>(AO20)*AP28/(AO28)</f>
        <v>0</v>
      </c>
      <c r="AQ20" s="45"/>
      <c r="AR20" s="79">
        <f>(AQ20)*AR28/(AQ28)</f>
        <v>0</v>
      </c>
      <c r="AT20" s="110">
        <f>(AS20)*AT28/(AS28)</f>
        <v>0</v>
      </c>
      <c r="AU20" s="45"/>
      <c r="AV20" s="110">
        <f>(AU20)*AV28/(AU28)</f>
        <v>0</v>
      </c>
      <c r="AW20" s="45"/>
      <c r="AX20" s="79">
        <f>(AW20)*AX28/(AW28)</f>
        <v>0</v>
      </c>
      <c r="AY20" s="17"/>
      <c r="AZ20" s="79">
        <f>(AY20)*AZ28/(AY28)</f>
        <v>0</v>
      </c>
      <c r="BA20" s="110"/>
      <c r="BB20" s="42" t="s">
        <v>75</v>
      </c>
      <c r="BC20" s="45"/>
      <c r="BD20" s="79">
        <f>(BC20)*BD28/(BC28)</f>
        <v>0</v>
      </c>
      <c r="BE20" s="45"/>
      <c r="BF20" s="79">
        <f>(BE20)*BF28/(BE28)</f>
        <v>0</v>
      </c>
      <c r="BH20" s="110">
        <f>(BG20)*BH28/(BG28)</f>
        <v>0</v>
      </c>
      <c r="BI20" s="45">
        <v>0</v>
      </c>
      <c r="BJ20" s="79">
        <f>(BI20)*BJ28/(BI28)</f>
        <v>0</v>
      </c>
      <c r="BK20" s="17"/>
      <c r="BL20" s="110">
        <f>(BK20)*BL28/(BK28)</f>
        <v>0</v>
      </c>
      <c r="BM20" s="45"/>
      <c r="BN20" s="79">
        <f>(BM20)*BN28/(BM28)</f>
        <v>0</v>
      </c>
      <c r="BO20" s="17"/>
      <c r="BP20" s="110">
        <f>(BO20)*BP28/(BO28)</f>
        <v>0</v>
      </c>
      <c r="BQ20" s="45"/>
      <c r="BR20" s="79">
        <f>(BQ20)*BR28/(BQ28)</f>
        <v>0</v>
      </c>
      <c r="BS20" s="110"/>
      <c r="BT20" s="42" t="s">
        <v>75</v>
      </c>
      <c r="BU20" s="45"/>
      <c r="BV20" s="79">
        <f>(BU20)*BV28/(BU28)</f>
        <v>0</v>
      </c>
      <c r="BW20" s="17"/>
      <c r="BX20" s="110">
        <f>(BW20)*BX28/(BW28)</f>
        <v>0</v>
      </c>
      <c r="BY20" s="45"/>
      <c r="BZ20" s="79">
        <f>(BY20)*BZ28/(BY28)</f>
        <v>0</v>
      </c>
      <c r="CA20" s="17"/>
      <c r="CB20" s="110">
        <f>(CA20)*CB28/(CA28)</f>
        <v>0</v>
      </c>
      <c r="CC20" s="45"/>
      <c r="CD20" s="79">
        <f>(CC20)*CD28/(CC28)</f>
        <v>0</v>
      </c>
      <c r="CE20" s="45"/>
      <c r="CF20" s="79">
        <f>(CE20)*CF28/(CE28)</f>
        <v>0</v>
      </c>
      <c r="CI20" s="40" t="s">
        <v>75</v>
      </c>
      <c r="CJ20" s="45"/>
      <c r="CK20" s="79">
        <f>(CJ20)*CK28/(CJ28)</f>
        <v>0</v>
      </c>
      <c r="CL20" s="45"/>
      <c r="CM20" s="79">
        <f>(CL20)*CM28/(CL28)</f>
        <v>0</v>
      </c>
      <c r="CN20" s="45"/>
      <c r="CO20" s="79">
        <f>(CN20)*CO28/(CN28)</f>
        <v>0</v>
      </c>
      <c r="CP20" s="45"/>
      <c r="CQ20" s="79">
        <f>(CP20)*CQ28/(CP28)</f>
        <v>0</v>
      </c>
      <c r="CR20" s="45"/>
      <c r="CS20" s="79">
        <f>(CR20)*CS28/(CR28)</f>
        <v>0</v>
      </c>
      <c r="DB20" s="110"/>
      <c r="DC20" s="40" t="s">
        <v>75</v>
      </c>
      <c r="DD20" s="45"/>
      <c r="DE20" s="79">
        <f>(DD20)*DE28/(DD28)</f>
        <v>0</v>
      </c>
      <c r="DF20" s="45"/>
      <c r="DG20" s="79">
        <f>(DF20)*DG28/(DF28)</f>
        <v>0</v>
      </c>
      <c r="DH20" s="45"/>
      <c r="DI20" s="79">
        <f>(DH20)*DI28/(DH28)</f>
        <v>0</v>
      </c>
      <c r="DJ20" s="113">
        <v>0</v>
      </c>
      <c r="DK20" s="79">
        <f>(DJ20)*DK28/(DJ28)</f>
        <v>0</v>
      </c>
      <c r="DL20" s="110"/>
      <c r="DM20" s="110"/>
      <c r="DN20" s="110"/>
      <c r="DO20" s="110"/>
      <c r="DP20" s="110"/>
      <c r="DQ20" s="110"/>
      <c r="DR20" s="110"/>
      <c r="DS20" s="110"/>
      <c r="DT20" s="110"/>
      <c r="DU20" s="40" t="s">
        <v>75</v>
      </c>
      <c r="DV20" s="45"/>
      <c r="DW20" s="79">
        <f>(DV20)*DW28/(DV28)</f>
        <v>0</v>
      </c>
      <c r="DX20" s="42"/>
      <c r="DY20" s="42"/>
      <c r="DZ20" s="42"/>
      <c r="EA20" s="42"/>
      <c r="EB20" s="42"/>
      <c r="EC20" s="42"/>
      <c r="ED20" s="42"/>
      <c r="EE20" s="42"/>
      <c r="EF20" s="110"/>
      <c r="EG20" s="40" t="s">
        <v>75</v>
      </c>
      <c r="EH20" s="45">
        <v>0</v>
      </c>
      <c r="EI20" s="79">
        <f>(EH20)*EI28/(EH28)</f>
        <v>0</v>
      </c>
      <c r="EJ20" s="45"/>
      <c r="EK20" s="79">
        <f>(EJ20)*EK28/(EJ28)</f>
        <v>0</v>
      </c>
      <c r="EL20" s="17">
        <v>2</v>
      </c>
      <c r="EM20" s="110">
        <f>(EL20)*EM28/(EL28)</f>
        <v>6.024096385542169</v>
      </c>
      <c r="EN20" s="45">
        <v>0</v>
      </c>
      <c r="EO20" s="79">
        <f>(EN20)*EO28/(EN28)</f>
        <v>0</v>
      </c>
      <c r="EP20" s="17">
        <v>0</v>
      </c>
      <c r="EQ20" s="110">
        <f>(EP20)*EQ28/(EP28)</f>
        <v>0</v>
      </c>
      <c r="ER20" s="45">
        <v>0</v>
      </c>
      <c r="ES20" s="79">
        <f>(ER20)*ES28/(ER28)</f>
        <v>0</v>
      </c>
      <c r="ET20" s="17">
        <v>0</v>
      </c>
      <c r="EU20" s="110">
        <f>(ET20)*EU28/(ET28)</f>
        <v>0</v>
      </c>
      <c r="EV20" s="45"/>
      <c r="EW20" s="79">
        <f>(EV20)*EW28/(EV28)</f>
        <v>0</v>
      </c>
      <c r="EY20" s="40" t="s">
        <v>75</v>
      </c>
      <c r="EZ20" s="45"/>
      <c r="FA20" s="79">
        <f>(EZ20)*FA28/(EZ28)</f>
        <v>0</v>
      </c>
      <c r="FB20" s="45"/>
      <c r="FC20" s="79">
        <f>(FB20)*FC28/(FB28)</f>
        <v>0</v>
      </c>
      <c r="FD20" s="45"/>
      <c r="FE20" s="79">
        <f>(FD20)*FE28/(FD28)</f>
        <v>0</v>
      </c>
      <c r="FF20" s="45"/>
      <c r="FG20" s="79">
        <f>(FF20)*FG28/(FF28)</f>
        <v>0</v>
      </c>
      <c r="FH20" s="45"/>
      <c r="FI20" s="79">
        <f>(FH20)*FI28/(FH28)</f>
        <v>0</v>
      </c>
      <c r="FR20" s="40" t="s">
        <v>75</v>
      </c>
      <c r="FS20" s="45">
        <v>1</v>
      </c>
      <c r="FT20" s="79">
        <f>(FS20)*FT28/(FS28)</f>
        <v>2.4752475247524752</v>
      </c>
      <c r="FU20" s="45">
        <v>3</v>
      </c>
      <c r="FV20" s="79">
        <f>(FU20)*FV28/(FU28)</f>
        <v>7.281553398058253</v>
      </c>
    </row>
    <row r="21" spans="1:178" ht="12.75">
      <c r="A21" s="45">
        <v>0</v>
      </c>
      <c r="B21" s="79">
        <f>(A21)*B28/(A28)</f>
        <v>0</v>
      </c>
      <c r="D21" s="40" t="s">
        <v>77</v>
      </c>
      <c r="E21" s="46"/>
      <c r="F21" s="79">
        <f>(E21)*F28/(E28)</f>
        <v>0</v>
      </c>
      <c r="G21" s="46"/>
      <c r="H21" s="79">
        <f>(G21)*H28/(G28)</f>
        <v>0</v>
      </c>
      <c r="J21" s="110">
        <f>(I21)*J28/(I28)</f>
        <v>0</v>
      </c>
      <c r="K21" s="46"/>
      <c r="L21" s="79">
        <f>(K21)*L28/(K28)</f>
        <v>0</v>
      </c>
      <c r="N21" s="110">
        <f>(M21)*N28/(M28)</f>
        <v>0</v>
      </c>
      <c r="O21" s="46"/>
      <c r="P21" s="79">
        <f>(O21)*P28/(O28)</f>
        <v>0</v>
      </c>
      <c r="Q21" s="110"/>
      <c r="R21" s="42" t="s">
        <v>77</v>
      </c>
      <c r="S21" s="46"/>
      <c r="T21" s="79">
        <f>(S21)*T28/(S28)</f>
        <v>0</v>
      </c>
      <c r="V21" s="110">
        <f>(U21)*V28/(U28)</f>
        <v>0</v>
      </c>
      <c r="W21" s="46"/>
      <c r="X21" s="79">
        <f>(W21)*X28/(W28)</f>
        <v>0</v>
      </c>
      <c r="Z21" s="110">
        <f>(Y21)*Z28/(Y28)</f>
        <v>0</v>
      </c>
      <c r="AA21" s="46"/>
      <c r="AB21" s="79">
        <f>(AA21)*AB28/(AA28)</f>
        <v>0</v>
      </c>
      <c r="AD21" s="110">
        <f>(AC21)*AD28/(AC28)</f>
        <v>0</v>
      </c>
      <c r="AE21" s="45"/>
      <c r="AF21" s="79">
        <f>(AE21)*AF28/(AE28)</f>
        <v>0</v>
      </c>
      <c r="AG21" s="110"/>
      <c r="AH21" s="42" t="s">
        <v>77</v>
      </c>
      <c r="AI21" s="45"/>
      <c r="AJ21" s="79">
        <f>(AI21)*AJ28/(AI28)</f>
        <v>0</v>
      </c>
      <c r="AK21" s="45"/>
      <c r="AL21" s="79">
        <f>(AK21)*AL28/(AK28)</f>
        <v>0</v>
      </c>
      <c r="AM21" s="45"/>
      <c r="AN21" s="79">
        <f>(AM21)*AN28/(AM28)</f>
        <v>0</v>
      </c>
      <c r="AO21" s="45"/>
      <c r="AP21" s="79">
        <f>(AO21)*AP28/(AO28)</f>
        <v>0</v>
      </c>
      <c r="AQ21" s="45"/>
      <c r="AR21" s="79">
        <f>(AQ21)*AR28/(AQ28)</f>
        <v>0</v>
      </c>
      <c r="AT21" s="110">
        <f>(AS21)*AT28/(AS28)</f>
        <v>0</v>
      </c>
      <c r="AU21" s="45"/>
      <c r="AV21" s="110">
        <f>(AU21)*AV28/(AU28)</f>
        <v>0</v>
      </c>
      <c r="AW21" s="45"/>
      <c r="AX21" s="79">
        <f>(AW21)*AX28/(AW28)</f>
        <v>0</v>
      </c>
      <c r="AY21" s="17"/>
      <c r="AZ21" s="79">
        <f>(AY21)*AZ28/(AY28)</f>
        <v>0</v>
      </c>
      <c r="BA21" s="110"/>
      <c r="BB21" s="42" t="s">
        <v>77</v>
      </c>
      <c r="BC21" s="45"/>
      <c r="BD21" s="79">
        <f>(BC21)*BD28/(BC28)</f>
        <v>0</v>
      </c>
      <c r="BE21" s="45"/>
      <c r="BF21" s="79">
        <f>(BE21)*BF28/(BE28)</f>
        <v>0</v>
      </c>
      <c r="BH21" s="110">
        <f>(BG21)*BH28/(BG28)</f>
        <v>0</v>
      </c>
      <c r="BI21" s="45"/>
      <c r="BJ21" s="79">
        <f>(BI21)*BJ28/(BI28)</f>
        <v>0</v>
      </c>
      <c r="BK21" s="17"/>
      <c r="BL21" s="110">
        <f>(BK21)*BL28/(BK28)</f>
        <v>0</v>
      </c>
      <c r="BM21" s="45"/>
      <c r="BN21" s="79">
        <f>(BM21)*BN28/(BM28)</f>
        <v>0</v>
      </c>
      <c r="BO21" s="17"/>
      <c r="BP21" s="110">
        <f>(BO21)*BP28/(BO28)</f>
        <v>0</v>
      </c>
      <c r="BQ21" s="45"/>
      <c r="BR21" s="79">
        <f>(BQ21)*BR28/(BQ28)</f>
        <v>0</v>
      </c>
      <c r="BS21" s="110"/>
      <c r="BT21" s="42" t="s">
        <v>77</v>
      </c>
      <c r="BU21" s="45"/>
      <c r="BV21" s="79">
        <f>(BU21)*BV28/(BU28)</f>
        <v>0</v>
      </c>
      <c r="BW21" s="17"/>
      <c r="BX21" s="110">
        <f>(BW21)*BX28/(BW28)</f>
        <v>0</v>
      </c>
      <c r="BY21" s="45"/>
      <c r="BZ21" s="79">
        <f>(BY21)*BZ28/(BY28)</f>
        <v>0</v>
      </c>
      <c r="CA21" s="17"/>
      <c r="CB21" s="110">
        <f>(CA21)*CB28/(CA28)</f>
        <v>0</v>
      </c>
      <c r="CC21" s="45"/>
      <c r="CD21" s="79">
        <f>(CC21)*CD28/(CC28)</f>
        <v>0</v>
      </c>
      <c r="CE21" s="45"/>
      <c r="CF21" s="79">
        <f>(CE21)*CF28/(CE28)</f>
        <v>0</v>
      </c>
      <c r="CI21" s="40" t="s">
        <v>77</v>
      </c>
      <c r="CJ21" s="45"/>
      <c r="CK21" s="79">
        <f>(CJ21)*CK28/(CJ28)</f>
        <v>0</v>
      </c>
      <c r="CL21" s="45"/>
      <c r="CM21" s="79">
        <f>(CL21)*CM28/(CL28)</f>
        <v>0</v>
      </c>
      <c r="CN21" s="45"/>
      <c r="CO21" s="79">
        <f>(CN21)*CO28/(CN28)</f>
        <v>0</v>
      </c>
      <c r="CP21" s="45"/>
      <c r="CQ21" s="79">
        <f>(CP21)*CQ28/(CP28)</f>
        <v>0</v>
      </c>
      <c r="CR21" s="45"/>
      <c r="CS21" s="79">
        <f>(CR21)*CS28/(CR28)</f>
        <v>0</v>
      </c>
      <c r="DB21" s="110"/>
      <c r="DC21" s="40" t="s">
        <v>77</v>
      </c>
      <c r="DD21" s="45">
        <v>50</v>
      </c>
      <c r="DE21" s="79">
        <f>(DD21)*DE28/(DD28)</f>
        <v>27.47252747252747</v>
      </c>
      <c r="DF21" s="45">
        <v>50</v>
      </c>
      <c r="DG21" s="79">
        <f>(DF21)*DG28/(DF28)</f>
        <v>28.40909090909091</v>
      </c>
      <c r="DH21" s="45">
        <v>50</v>
      </c>
      <c r="DI21" s="79">
        <f>(DH21)*DI28/(DH28)</f>
        <v>10.638297872340425</v>
      </c>
      <c r="DJ21" s="113">
        <v>10</v>
      </c>
      <c r="DK21" s="79">
        <f>(DJ21)*DK28/(DJ28)</f>
        <v>10.526315789473685</v>
      </c>
      <c r="DL21" s="110"/>
      <c r="DM21" s="110"/>
      <c r="DN21" s="110"/>
      <c r="DO21" s="110"/>
      <c r="DP21" s="110"/>
      <c r="DQ21" s="110"/>
      <c r="DR21" s="110"/>
      <c r="DS21" s="110"/>
      <c r="DT21" s="110"/>
      <c r="DU21" s="40" t="s">
        <v>77</v>
      </c>
      <c r="DV21" s="45">
        <v>33</v>
      </c>
      <c r="DW21" s="79">
        <f>(DV21)*DW28/(DV28)</f>
        <v>30.66914498141264</v>
      </c>
      <c r="DX21" s="42"/>
      <c r="DY21" s="42"/>
      <c r="DZ21" s="42"/>
      <c r="EA21" s="42"/>
      <c r="EB21" s="42"/>
      <c r="EC21" s="42"/>
      <c r="ED21" s="42"/>
      <c r="EE21" s="42"/>
      <c r="EF21" s="110"/>
      <c r="EG21" s="40" t="s">
        <v>77</v>
      </c>
      <c r="EH21" s="45">
        <v>0</v>
      </c>
      <c r="EI21" s="79">
        <f>(EH21)*EI28/(EH28)</f>
        <v>0</v>
      </c>
      <c r="EJ21" s="45">
        <v>0</v>
      </c>
      <c r="EK21" s="79">
        <f>(EJ21)*EK28/(EJ28)</f>
        <v>0</v>
      </c>
      <c r="EL21" s="17">
        <v>0</v>
      </c>
      <c r="EM21" s="110">
        <f>(EL21)*EM28/(EL28)</f>
        <v>0</v>
      </c>
      <c r="EN21" s="45">
        <v>0</v>
      </c>
      <c r="EO21" s="79">
        <f>(EN21)*EO28/(EN28)</f>
        <v>0</v>
      </c>
      <c r="EP21" s="17">
        <v>0</v>
      </c>
      <c r="EQ21" s="110">
        <f>(EP21)*EQ28/(EP28)</f>
        <v>0</v>
      </c>
      <c r="ER21" s="45">
        <v>0</v>
      </c>
      <c r="ES21" s="79">
        <f>(ER21)*ES28/(ER28)</f>
        <v>0</v>
      </c>
      <c r="ET21" s="17">
        <v>0</v>
      </c>
      <c r="EU21" s="110">
        <f>(ET21)*EU28/(ET28)</f>
        <v>0</v>
      </c>
      <c r="EV21" s="45">
        <v>0</v>
      </c>
      <c r="EW21" s="79">
        <f>(EV21)*EW28/(EV28)</f>
        <v>0</v>
      </c>
      <c r="EY21" s="40" t="s">
        <v>77</v>
      </c>
      <c r="EZ21" s="45">
        <v>0</v>
      </c>
      <c r="FA21" s="79">
        <f>(EZ21)*FA28/(EZ28)</f>
        <v>0</v>
      </c>
      <c r="FB21" s="45">
        <v>0</v>
      </c>
      <c r="FC21" s="79">
        <f>(FB21)*FC28/(FB28)</f>
        <v>0</v>
      </c>
      <c r="FD21" s="45">
        <v>0</v>
      </c>
      <c r="FE21" s="79">
        <f>(FD21)*FE28/(FD28)</f>
        <v>0</v>
      </c>
      <c r="FF21" s="45">
        <v>0</v>
      </c>
      <c r="FG21" s="79">
        <f>(FF21)*FG28/(FF28)</f>
        <v>0</v>
      </c>
      <c r="FH21" s="45">
        <v>0</v>
      </c>
      <c r="FI21" s="79">
        <f>(FH21)*FI28/(FH28)</f>
        <v>0</v>
      </c>
      <c r="FR21" s="40" t="s">
        <v>77</v>
      </c>
      <c r="FS21" s="45">
        <v>0</v>
      </c>
      <c r="FT21" s="79">
        <f>(FS21)*FT28/(FS28)</f>
        <v>0</v>
      </c>
      <c r="FU21" s="45">
        <v>0</v>
      </c>
      <c r="FV21" s="79">
        <f>(FU21)*FV28/(FU28)</f>
        <v>0</v>
      </c>
    </row>
    <row r="22" spans="1:178" ht="12.75">
      <c r="A22" s="46">
        <v>0</v>
      </c>
      <c r="B22" s="79">
        <f>(A22)*B28/(A28)</f>
        <v>0</v>
      </c>
      <c r="D22" s="40" t="s">
        <v>79</v>
      </c>
      <c r="E22" s="46"/>
      <c r="F22" s="79">
        <f>(E22)*F28/(E28)</f>
        <v>0</v>
      </c>
      <c r="G22" s="46"/>
      <c r="H22" s="79">
        <f>(G22)*H28/(G28)</f>
        <v>0</v>
      </c>
      <c r="I22" s="70"/>
      <c r="J22" s="110">
        <f>(I22)*J28/(I28)</f>
        <v>0</v>
      </c>
      <c r="K22" s="46"/>
      <c r="L22" s="79">
        <f>(K22)*L28/(K28)</f>
        <v>0</v>
      </c>
      <c r="M22" s="70"/>
      <c r="N22" s="110">
        <f>(M22)*N28/(M28)</f>
        <v>0</v>
      </c>
      <c r="O22" s="46"/>
      <c r="P22" s="79">
        <f>(O22)*P28/(O28)</f>
        <v>0</v>
      </c>
      <c r="Q22" s="110"/>
      <c r="R22" s="42" t="s">
        <v>79</v>
      </c>
      <c r="S22" s="46"/>
      <c r="T22" s="79">
        <f>(S22)*T28/(S28)</f>
        <v>0</v>
      </c>
      <c r="U22" s="70"/>
      <c r="V22" s="110">
        <f>(U22)*V28/(U28)</f>
        <v>0</v>
      </c>
      <c r="W22" s="46"/>
      <c r="X22" s="79">
        <f>(W22)*X28/(W28)</f>
        <v>0</v>
      </c>
      <c r="Y22" s="82"/>
      <c r="Z22" s="110">
        <f>(Y22)*Z28/(Y28)</f>
        <v>0</v>
      </c>
      <c r="AA22" s="46"/>
      <c r="AB22" s="79">
        <f>(AA22)*AB28/(AA28)</f>
        <v>0</v>
      </c>
      <c r="AC22" s="96"/>
      <c r="AD22" s="110">
        <f>(AC22)*AD28/(AC28)</f>
        <v>0</v>
      </c>
      <c r="AE22" s="33"/>
      <c r="AF22" s="79">
        <f>(AE22)*AF28/(AE28)</f>
        <v>0</v>
      </c>
      <c r="AG22" s="110"/>
      <c r="AH22" s="42" t="s">
        <v>79</v>
      </c>
      <c r="AI22" s="33"/>
      <c r="AJ22" s="79">
        <f>(AI22)*AJ28/(AI28)</f>
        <v>0</v>
      </c>
      <c r="AK22" s="33"/>
      <c r="AL22" s="79">
        <f>(AK22)*AL28/(AK28)</f>
        <v>0</v>
      </c>
      <c r="AM22" s="33"/>
      <c r="AN22" s="79">
        <f>(AM22)*AN28/(AM28)</f>
        <v>0</v>
      </c>
      <c r="AO22" s="33"/>
      <c r="AP22" s="79">
        <f>(AO22)*AP28/(AO28)</f>
        <v>0</v>
      </c>
      <c r="AQ22" s="33"/>
      <c r="AR22" s="79">
        <f>(AQ22)*AR28/(AQ28)</f>
        <v>0</v>
      </c>
      <c r="AS22" s="96"/>
      <c r="AT22" s="110">
        <f>(AS22)*AT28/(AS28)</f>
        <v>0</v>
      </c>
      <c r="AU22" s="33"/>
      <c r="AV22" s="110">
        <f>(AU22)*AV28/(AU28)</f>
        <v>0</v>
      </c>
      <c r="AW22" s="33"/>
      <c r="AX22" s="79">
        <f>(AW22)*AX28/(AW28)</f>
        <v>0</v>
      </c>
      <c r="AY22" s="96"/>
      <c r="AZ22" s="79">
        <f>(AY22)*AZ28/(AY28)</f>
        <v>0</v>
      </c>
      <c r="BA22" s="110"/>
      <c r="BB22" s="42" t="s">
        <v>79</v>
      </c>
      <c r="BC22" s="33"/>
      <c r="BD22" s="79">
        <f>(BC22)*BD28/(BC28)</f>
        <v>0</v>
      </c>
      <c r="BE22" s="33"/>
      <c r="BF22" s="79">
        <f>(BE22)*BF28/(BE28)</f>
        <v>0</v>
      </c>
      <c r="BG22" s="96"/>
      <c r="BH22" s="110">
        <f>(BG22)*BH28/(BG28)</f>
        <v>0</v>
      </c>
      <c r="BI22" s="46"/>
      <c r="BJ22" s="79">
        <f>(BI22)*BJ28/(BI28)</f>
        <v>0</v>
      </c>
      <c r="BK22" s="70"/>
      <c r="BL22" s="110">
        <f>(BK22)*BL28/(BK28)</f>
        <v>0</v>
      </c>
      <c r="BM22" s="46"/>
      <c r="BN22" s="79">
        <f>(BM22)*BN28/(BM28)</f>
        <v>0</v>
      </c>
      <c r="BO22" s="70"/>
      <c r="BP22" s="110">
        <f>(BO22)*BP28/(BO28)</f>
        <v>0</v>
      </c>
      <c r="BQ22" s="46"/>
      <c r="BR22" s="79">
        <f>(BQ22)*BR28/(BQ28)</f>
        <v>0</v>
      </c>
      <c r="BS22" s="110"/>
      <c r="BT22" s="42" t="s">
        <v>79</v>
      </c>
      <c r="BU22" s="46"/>
      <c r="BV22" s="79">
        <f>(BU22)*BV28/(BU28)</f>
        <v>0</v>
      </c>
      <c r="BW22" s="70"/>
      <c r="BX22" s="110">
        <f>(BW22)*BX28/(BW28)</f>
        <v>0</v>
      </c>
      <c r="BY22" s="46"/>
      <c r="BZ22" s="79">
        <f>(BY22)*BZ28/(BY28)</f>
        <v>0</v>
      </c>
      <c r="CA22" s="70"/>
      <c r="CB22" s="110">
        <f>(CA22)*CB28/(CA28)</f>
        <v>0</v>
      </c>
      <c r="CC22" s="46"/>
      <c r="CD22" s="79">
        <f>(CC22)*CD28/(CC28)</f>
        <v>0</v>
      </c>
      <c r="CE22" s="46"/>
      <c r="CF22" s="79">
        <f>(CE22)*CF28/(CE28)</f>
        <v>0</v>
      </c>
      <c r="CI22" s="40" t="s">
        <v>79</v>
      </c>
      <c r="CJ22" s="46"/>
      <c r="CK22" s="79">
        <f>(CJ22)*CK28/(CJ28)</f>
        <v>0</v>
      </c>
      <c r="CL22" s="46"/>
      <c r="CM22" s="79">
        <f>(CL22)*CM28/(CL28)</f>
        <v>0</v>
      </c>
      <c r="CN22" s="46"/>
      <c r="CO22" s="79">
        <f>(CN22)*CO28/(CN28)</f>
        <v>0</v>
      </c>
      <c r="CP22" s="46"/>
      <c r="CQ22" s="79">
        <f>(CP22)*CQ28/(CP28)</f>
        <v>0</v>
      </c>
      <c r="CR22" s="46"/>
      <c r="CS22" s="79">
        <f>(CR22)*CS28/(CR28)</f>
        <v>0</v>
      </c>
      <c r="DB22" s="110"/>
      <c r="DC22" s="40" t="s">
        <v>79</v>
      </c>
      <c r="DD22" s="46">
        <v>100</v>
      </c>
      <c r="DE22" s="79">
        <f>(DD22)*DE28/(DD28)</f>
        <v>54.94505494505494</v>
      </c>
      <c r="DF22" s="46">
        <v>100</v>
      </c>
      <c r="DG22" s="79">
        <f>(DF22)*DG28/(DF28)</f>
        <v>56.81818181818182</v>
      </c>
      <c r="DH22" s="46">
        <v>100</v>
      </c>
      <c r="DI22" s="79">
        <f>(DH22)*DI28/(DH28)</f>
        <v>21.27659574468085</v>
      </c>
      <c r="DJ22" s="113">
        <v>20</v>
      </c>
      <c r="DK22" s="79">
        <f>(DJ22)*DK28/(DJ28)</f>
        <v>21.05263157894737</v>
      </c>
      <c r="DL22" s="110"/>
      <c r="DM22" s="110"/>
      <c r="DN22" s="110"/>
      <c r="DO22" s="110"/>
      <c r="DP22" s="110"/>
      <c r="DQ22" s="110"/>
      <c r="DR22" s="110"/>
      <c r="DS22" s="110"/>
      <c r="DT22" s="110"/>
      <c r="DU22" s="40" t="s">
        <v>79</v>
      </c>
      <c r="DV22" s="46">
        <v>66</v>
      </c>
      <c r="DW22" s="79">
        <f>(DV22)*DW28/(DV28)</f>
        <v>61.33828996282528</v>
      </c>
      <c r="DX22" s="42"/>
      <c r="DY22" s="42"/>
      <c r="DZ22" s="42"/>
      <c r="EA22" s="42"/>
      <c r="EB22" s="42"/>
      <c r="EC22" s="42"/>
      <c r="ED22" s="42"/>
      <c r="EE22" s="42"/>
      <c r="EF22" s="110"/>
      <c r="EG22" s="40" t="s">
        <v>79</v>
      </c>
      <c r="EH22" s="46">
        <v>0</v>
      </c>
      <c r="EI22" s="79">
        <f>(EH22)*EI28/(EH28)</f>
        <v>0</v>
      </c>
      <c r="EJ22" s="46">
        <v>0</v>
      </c>
      <c r="EK22" s="79">
        <f>(EJ22)*EK28/(EJ28)</f>
        <v>0</v>
      </c>
      <c r="EL22" s="70">
        <v>0</v>
      </c>
      <c r="EM22" s="110">
        <f>(EL22)*EM28/(EL28)</f>
        <v>0</v>
      </c>
      <c r="EN22" s="46">
        <v>0</v>
      </c>
      <c r="EO22" s="79">
        <f>(EN22)*EO28/(EN28)</f>
        <v>0</v>
      </c>
      <c r="EP22" s="70">
        <v>0</v>
      </c>
      <c r="EQ22" s="110">
        <f>(EP22)*EQ28/(EP28)</f>
        <v>0</v>
      </c>
      <c r="ER22" s="46">
        <v>0</v>
      </c>
      <c r="ES22" s="79">
        <f>(ER22)*ES28/(ER28)</f>
        <v>0</v>
      </c>
      <c r="ET22" s="70">
        <v>0</v>
      </c>
      <c r="EU22" s="110">
        <f>(ET22)*EU28/(ET28)</f>
        <v>0</v>
      </c>
      <c r="EV22" s="46">
        <v>0</v>
      </c>
      <c r="EW22" s="79">
        <f>(EV22)*EW28/(EV28)</f>
        <v>0</v>
      </c>
      <c r="EY22" s="40" t="s">
        <v>79</v>
      </c>
      <c r="EZ22" s="46">
        <v>0</v>
      </c>
      <c r="FA22" s="79">
        <f>(EZ22)*FA28/(EZ28)</f>
        <v>0</v>
      </c>
      <c r="FB22" s="46">
        <v>0</v>
      </c>
      <c r="FC22" s="79">
        <f>(FB22)*FC28/(FB28)</f>
        <v>0</v>
      </c>
      <c r="FD22" s="46">
        <v>0</v>
      </c>
      <c r="FE22" s="79">
        <f>(FD22)*FE28/(FD28)</f>
        <v>0</v>
      </c>
      <c r="FF22" s="46">
        <v>0</v>
      </c>
      <c r="FG22" s="79">
        <f>(FF22)*FG28/(FF28)</f>
        <v>0</v>
      </c>
      <c r="FH22" s="46">
        <v>0</v>
      </c>
      <c r="FI22" s="79">
        <f>(FH22)*FI28/(FH28)</f>
        <v>0</v>
      </c>
      <c r="FR22" s="40" t="s">
        <v>79</v>
      </c>
      <c r="FS22" s="46">
        <v>0</v>
      </c>
      <c r="FT22" s="79">
        <f>(FS22)*FT28/(FS28)</f>
        <v>0</v>
      </c>
      <c r="FU22" s="46">
        <v>0</v>
      </c>
      <c r="FV22" s="79">
        <f>(FU22)*FV28/(FU28)</f>
        <v>0</v>
      </c>
    </row>
    <row r="23" spans="1:178" ht="12.75">
      <c r="A23" s="30"/>
      <c r="B23" s="79">
        <f>(A23)*B28/(A28)</f>
        <v>0</v>
      </c>
      <c r="C23" s="3" t="e">
        <f>#REF!*B23</f>
        <v>#REF!</v>
      </c>
      <c r="D23" s="50" t="s">
        <v>81</v>
      </c>
      <c r="E23" s="30"/>
      <c r="F23" s="79">
        <f>(E23)*F28/(E28)</f>
        <v>0</v>
      </c>
      <c r="G23" s="30"/>
      <c r="H23" s="79">
        <f>(G23)*H28/(G28)</f>
        <v>0</v>
      </c>
      <c r="I23" s="67"/>
      <c r="J23" s="110">
        <f>(I23)*J28/(I28)</f>
        <v>0</v>
      </c>
      <c r="K23" s="30"/>
      <c r="L23" s="79">
        <f>(K23)*L28/(K28)</f>
        <v>0</v>
      </c>
      <c r="M23" s="67"/>
      <c r="N23" s="110">
        <f>(M23)*N28/(M28)</f>
        <v>0</v>
      </c>
      <c r="O23" s="30"/>
      <c r="P23" s="79">
        <f>(O23)*P28/(O28)</f>
        <v>0</v>
      </c>
      <c r="Q23" s="110"/>
      <c r="R23" s="131" t="s">
        <v>81</v>
      </c>
      <c r="S23" s="30">
        <v>100</v>
      </c>
      <c r="T23" s="79">
        <f>(S23)*T28/(S28)</f>
        <v>22.727272727272727</v>
      </c>
      <c r="U23" s="67"/>
      <c r="V23" s="110">
        <f>(U23)*V28/(U28)</f>
        <v>0</v>
      </c>
      <c r="W23" s="30">
        <v>50</v>
      </c>
      <c r="X23" s="79">
        <f>(W23)*X28/(W28)</f>
        <v>12.537612838515546</v>
      </c>
      <c r="Y23" s="112"/>
      <c r="Z23" s="110">
        <f>(Y23)*Z28/(Y28)</f>
        <v>0</v>
      </c>
      <c r="AA23" s="30"/>
      <c r="AB23" s="79">
        <f>(AA23)*AB28/(AA28)</f>
        <v>0</v>
      </c>
      <c r="AC23" s="96"/>
      <c r="AD23" s="110">
        <f>(AC23)*AD28/(AC28)</f>
        <v>0</v>
      </c>
      <c r="AE23" s="33"/>
      <c r="AF23" s="79">
        <f>(AE23)*AF28/(AE28)</f>
        <v>0</v>
      </c>
      <c r="AG23" s="110"/>
      <c r="AH23" s="131" t="s">
        <v>81</v>
      </c>
      <c r="AI23" s="33"/>
      <c r="AJ23" s="79">
        <f>(AI23)*AJ28/(AI28)</f>
        <v>0</v>
      </c>
      <c r="AK23" s="33"/>
      <c r="AL23" s="79">
        <f>(AK23)*AL28/(AK28)</f>
        <v>0</v>
      </c>
      <c r="AM23" s="33"/>
      <c r="AN23" s="79">
        <f>(AM23)*AN28/(AM28)</f>
        <v>0</v>
      </c>
      <c r="AO23" s="33"/>
      <c r="AP23" s="79">
        <f>(AO23)*AP28/(AO28)</f>
        <v>0</v>
      </c>
      <c r="AQ23" s="33"/>
      <c r="AR23" s="79">
        <f>(AQ23)*AR28/(AQ28)</f>
        <v>0</v>
      </c>
      <c r="AS23" s="96"/>
      <c r="AT23" s="110">
        <f>(AS23)*AT28/(AS28)</f>
        <v>0</v>
      </c>
      <c r="AU23" s="33"/>
      <c r="AV23" s="110">
        <f>(AU23)*AV28/(AU28)</f>
        <v>0</v>
      </c>
      <c r="AW23" s="33"/>
      <c r="AX23" s="79">
        <f>(AW23)*AX28/(AW28)</f>
        <v>0</v>
      </c>
      <c r="AY23" s="96"/>
      <c r="AZ23" s="79">
        <f>(AY23)*AZ28/(AY28)</f>
        <v>0</v>
      </c>
      <c r="BA23" s="110"/>
      <c r="BB23" s="131" t="s">
        <v>81</v>
      </c>
      <c r="BC23" s="33"/>
      <c r="BD23" s="79">
        <f>(BC23)*BD28/(BC28)</f>
        <v>0</v>
      </c>
      <c r="BE23" s="33"/>
      <c r="BF23" s="79">
        <f>(BE23)*BF28/(BE28)</f>
        <v>0</v>
      </c>
      <c r="BG23" s="96"/>
      <c r="BH23" s="110">
        <f>(BG23)*BH28/(BG28)</f>
        <v>0</v>
      </c>
      <c r="BI23" s="30"/>
      <c r="BJ23" s="79">
        <f>(BI23)*BJ28/(BI28)</f>
        <v>0</v>
      </c>
      <c r="BK23" s="67"/>
      <c r="BL23" s="110">
        <f>(BK23)*BL28/(BK28)</f>
        <v>0</v>
      </c>
      <c r="BM23" s="30"/>
      <c r="BN23" s="79">
        <f>(BM23)*BN28/(BM28)</f>
        <v>0</v>
      </c>
      <c r="BO23" s="67"/>
      <c r="BP23" s="110">
        <f>(BO23)*BP28/(BO28)</f>
        <v>0</v>
      </c>
      <c r="BQ23" s="30"/>
      <c r="BR23" s="79">
        <f>(BQ23)*BR28/(BQ28)</f>
        <v>0</v>
      </c>
      <c r="BS23" s="110"/>
      <c r="BT23" s="131" t="s">
        <v>81</v>
      </c>
      <c r="BU23" s="30"/>
      <c r="BV23" s="79">
        <f>(BU23)*BV28/(BU28)</f>
        <v>0</v>
      </c>
      <c r="BW23" s="67"/>
      <c r="BX23" s="110">
        <f>(BW23)*BX28/(BW28)</f>
        <v>0</v>
      </c>
      <c r="BY23" s="30"/>
      <c r="BZ23" s="79">
        <f>(BY23)*BZ28/(BY28)</f>
        <v>0</v>
      </c>
      <c r="CA23" s="67"/>
      <c r="CB23" s="110">
        <f>(CA23)*CB28/(CA28)</f>
        <v>0</v>
      </c>
      <c r="CC23" s="30"/>
      <c r="CD23" s="79">
        <f>(CC23)*CD28/(CC28)</f>
        <v>0</v>
      </c>
      <c r="CE23" s="30"/>
      <c r="CF23" s="79">
        <f>(CE23)*CF28/(CE28)</f>
        <v>0</v>
      </c>
      <c r="CI23" s="50" t="s">
        <v>81</v>
      </c>
      <c r="CJ23" s="30"/>
      <c r="CK23" s="79">
        <f>(CJ23)*CK28/(CJ28)</f>
        <v>0</v>
      </c>
      <c r="CL23" s="30"/>
      <c r="CM23" s="79">
        <f>(CL23)*CM28/(CL28)</f>
        <v>0</v>
      </c>
      <c r="CN23" s="30"/>
      <c r="CO23" s="79">
        <f>(CN23)*CO28/(CN28)</f>
        <v>0</v>
      </c>
      <c r="CP23" s="30"/>
      <c r="CQ23" s="79">
        <f>(CP23)*CQ28/(CP28)</f>
        <v>0</v>
      </c>
      <c r="CR23" s="30"/>
      <c r="CS23" s="79">
        <f>(CR23)*CS28/(CR28)</f>
        <v>0</v>
      </c>
      <c r="DB23" s="110"/>
      <c r="DC23" s="50" t="s">
        <v>81</v>
      </c>
      <c r="DD23" s="30"/>
      <c r="DE23" s="79">
        <f>(DD23)*DE28/(DD28)</f>
        <v>0</v>
      </c>
      <c r="DF23" s="30"/>
      <c r="DG23" s="79">
        <f>(DF23)*DG28/(DF28)</f>
        <v>0</v>
      </c>
      <c r="DH23" s="30"/>
      <c r="DI23" s="79">
        <f>(DH23)*DI28/(DH28)</f>
        <v>0</v>
      </c>
      <c r="DJ23" s="30"/>
      <c r="DK23" s="79">
        <f>(DJ23)*DK28/(DJ28)</f>
        <v>0</v>
      </c>
      <c r="DL23" s="110"/>
      <c r="DM23" s="110"/>
      <c r="DN23" s="110"/>
      <c r="DO23" s="110"/>
      <c r="DP23" s="110"/>
      <c r="DQ23" s="110"/>
      <c r="DR23" s="110"/>
      <c r="DS23" s="110"/>
      <c r="DT23" s="110"/>
      <c r="DU23" s="50" t="s">
        <v>81</v>
      </c>
      <c r="DV23" s="30"/>
      <c r="DW23" s="79">
        <f>(DV23)*DW28/(DV28)</f>
        <v>0</v>
      </c>
      <c r="DX23" s="131"/>
      <c r="DY23" s="131"/>
      <c r="DZ23" s="131"/>
      <c r="EA23" s="131"/>
      <c r="EB23" s="131"/>
      <c r="EC23" s="131"/>
      <c r="ED23" s="131"/>
      <c r="EE23" s="131"/>
      <c r="EF23" s="110"/>
      <c r="EG23" s="50" t="s">
        <v>81</v>
      </c>
      <c r="EH23" s="30"/>
      <c r="EI23" s="79">
        <f>(EH23)*EI28/(EH28)</f>
        <v>0</v>
      </c>
      <c r="EJ23" s="30"/>
      <c r="EK23" s="79">
        <f>(EJ23)*EK28/(EJ28)</f>
        <v>0</v>
      </c>
      <c r="EL23" s="67"/>
      <c r="EM23" s="110">
        <f>(EL23)*EM28/(EL28)</f>
        <v>0</v>
      </c>
      <c r="EN23" s="30"/>
      <c r="EO23" s="79">
        <f>(EN23)*EO28/(EN28)</f>
        <v>0</v>
      </c>
      <c r="EP23" s="67"/>
      <c r="EQ23" s="110">
        <f>(EP23)*EQ28/(EP28)</f>
        <v>0</v>
      </c>
      <c r="ER23" s="30"/>
      <c r="ES23" s="79">
        <f>(ER23)*ES28/(ER28)</f>
        <v>0</v>
      </c>
      <c r="ET23" s="67"/>
      <c r="EU23" s="110">
        <f>(ET23)*EU28/(ET28)</f>
        <v>0</v>
      </c>
      <c r="EV23" s="30"/>
      <c r="EW23" s="79">
        <f>(EV23)*EW28/(EV28)</f>
        <v>0</v>
      </c>
      <c r="EY23" s="50" t="s">
        <v>81</v>
      </c>
      <c r="EZ23" s="30"/>
      <c r="FA23" s="79">
        <f>(EZ23)*FA28/(EZ28)</f>
        <v>0</v>
      </c>
      <c r="FB23" s="30"/>
      <c r="FC23" s="79">
        <f>(FB23)*FC28/(FB28)</f>
        <v>0</v>
      </c>
      <c r="FD23" s="30"/>
      <c r="FE23" s="79">
        <f>(FD23)*FE28/(FD28)</f>
        <v>0</v>
      </c>
      <c r="FF23" s="30"/>
      <c r="FG23" s="79">
        <f>(FF23)*FG28/(FF28)</f>
        <v>0</v>
      </c>
      <c r="FH23" s="30"/>
      <c r="FI23" s="79">
        <f>(FH23)*FI28/(FH28)</f>
        <v>0</v>
      </c>
      <c r="FR23" s="50" t="s">
        <v>81</v>
      </c>
      <c r="FS23" s="30"/>
      <c r="FT23" s="79">
        <f>(FS23)*FT28/(FS28)</f>
        <v>0</v>
      </c>
      <c r="FU23" s="30"/>
      <c r="FV23" s="79">
        <f>(FU23)*FV28/(FU28)</f>
        <v>0</v>
      </c>
    </row>
    <row r="24" spans="1:178" ht="12.75">
      <c r="A24" s="30"/>
      <c r="B24" s="79">
        <f>(A24)*B28/(A28)</f>
        <v>0</v>
      </c>
      <c r="C24" s="3" t="e">
        <f>#REF!*B24</f>
        <v>#REF!</v>
      </c>
      <c r="D24" s="50" t="s">
        <v>82</v>
      </c>
      <c r="E24" s="30"/>
      <c r="F24" s="79">
        <f>(E24)*F28/(E28)</f>
        <v>0</v>
      </c>
      <c r="G24" s="30"/>
      <c r="H24" s="79">
        <f>(G24)*H28/(G28)</f>
        <v>0</v>
      </c>
      <c r="I24" s="67"/>
      <c r="J24" s="110">
        <f>(I24)*J28/(I28)</f>
        <v>0</v>
      </c>
      <c r="K24" s="30"/>
      <c r="L24" s="79">
        <f>(K24)*L28/(K28)</f>
        <v>0</v>
      </c>
      <c r="M24" s="67"/>
      <c r="N24" s="110">
        <f>(M24)*N28/(M28)</f>
        <v>0</v>
      </c>
      <c r="O24" s="30"/>
      <c r="P24" s="79">
        <f>(O24)*P28/(O28)</f>
        <v>0</v>
      </c>
      <c r="Q24" s="110"/>
      <c r="R24" s="131" t="s">
        <v>82</v>
      </c>
      <c r="S24" s="30"/>
      <c r="T24" s="79">
        <f>(S24)*T28/(S28)</f>
        <v>0</v>
      </c>
      <c r="U24" s="67"/>
      <c r="V24" s="110">
        <f>(U24)*V28/(U28)</f>
        <v>0</v>
      </c>
      <c r="W24" s="30"/>
      <c r="X24" s="79">
        <f>(W24)*X28/(W28)</f>
        <v>0</v>
      </c>
      <c r="Y24" s="112"/>
      <c r="Z24" s="110">
        <f>(Y24)*Z28/(Y28)</f>
        <v>0</v>
      </c>
      <c r="AA24" s="30">
        <v>30</v>
      </c>
      <c r="AB24" s="79">
        <f>(AA24)*AB28/(AA28)</f>
        <v>6.787330316742081</v>
      </c>
      <c r="AC24" s="96"/>
      <c r="AD24" s="110">
        <f>(AC24)*AD28/(AC28)</f>
        <v>0</v>
      </c>
      <c r="AE24" s="33"/>
      <c r="AF24" s="79">
        <f>(AE24)*AF28/(AE28)</f>
        <v>0</v>
      </c>
      <c r="AG24" s="110"/>
      <c r="AH24" s="131" t="s">
        <v>82</v>
      </c>
      <c r="AI24" s="33"/>
      <c r="AJ24" s="79">
        <f>(AI24)*AJ28/(AI28)</f>
        <v>0</v>
      </c>
      <c r="AK24" s="33"/>
      <c r="AL24" s="79">
        <f>(AK24)*AL28/(AK28)</f>
        <v>0</v>
      </c>
      <c r="AM24" s="33"/>
      <c r="AN24" s="79">
        <f>(AM24)*AN28/(AM28)</f>
        <v>0</v>
      </c>
      <c r="AO24" s="33"/>
      <c r="AP24" s="79">
        <f>(AO24)*AP28/(AO28)</f>
        <v>0</v>
      </c>
      <c r="AQ24" s="33"/>
      <c r="AR24" s="79">
        <f>(AQ24)*AR28/(AQ28)</f>
        <v>0</v>
      </c>
      <c r="AS24" s="96"/>
      <c r="AT24" s="110">
        <f>(AS24)*AT28/(AS28)</f>
        <v>0</v>
      </c>
      <c r="AU24" s="33"/>
      <c r="AV24" s="110">
        <f>(AU24)*AV28/(AU28)</f>
        <v>0</v>
      </c>
      <c r="AW24" s="33"/>
      <c r="AX24" s="79">
        <f>(AW24)*AX28/(AW28)</f>
        <v>0</v>
      </c>
      <c r="AY24" s="96"/>
      <c r="AZ24" s="79">
        <f>(AY24)*AZ28/(AY28)</f>
        <v>0</v>
      </c>
      <c r="BA24" s="110"/>
      <c r="BB24" s="131" t="s">
        <v>82</v>
      </c>
      <c r="BC24" s="33"/>
      <c r="BD24" s="79">
        <f>(BC24)*BD28/(BC28)</f>
        <v>0</v>
      </c>
      <c r="BE24" s="33"/>
      <c r="BF24" s="79">
        <f>(BE24)*BF28/(BE28)</f>
        <v>0</v>
      </c>
      <c r="BG24" s="96"/>
      <c r="BH24" s="110">
        <f>(BG24)*BH28/(BG28)</f>
        <v>0</v>
      </c>
      <c r="BI24" s="30"/>
      <c r="BJ24" s="79">
        <f>(BI24)*BJ28/(BI28)</f>
        <v>0</v>
      </c>
      <c r="BK24" s="67"/>
      <c r="BL24" s="110">
        <f>(BK24)*BL28/(BK28)</f>
        <v>0</v>
      </c>
      <c r="BM24" s="30">
        <v>7</v>
      </c>
      <c r="BN24" s="79">
        <f>(BM24)*BN28/(BM28)</f>
        <v>17.5</v>
      </c>
      <c r="BO24" s="67">
        <v>0</v>
      </c>
      <c r="BP24" s="110">
        <f>(BO24)*BP28/(BO28)</f>
        <v>0</v>
      </c>
      <c r="BQ24" s="30">
        <v>0</v>
      </c>
      <c r="BR24" s="79">
        <f>(BQ24)*BR28/(BQ28)</f>
        <v>0</v>
      </c>
      <c r="BS24" s="110"/>
      <c r="BT24" s="131" t="s">
        <v>82</v>
      </c>
      <c r="BU24" s="30">
        <v>0</v>
      </c>
      <c r="BV24" s="79">
        <f>(BU24)*BV28/(BU28)</f>
        <v>0</v>
      </c>
      <c r="BW24" s="67">
        <v>0</v>
      </c>
      <c r="BX24" s="110">
        <f>(BW24)*BX28/(BW28)</f>
        <v>0</v>
      </c>
      <c r="BY24" s="30">
        <v>0</v>
      </c>
      <c r="BZ24" s="79">
        <f>(BY24)*BZ28/(BY28)</f>
        <v>0</v>
      </c>
      <c r="CA24" s="67">
        <v>0</v>
      </c>
      <c r="CB24" s="110">
        <f>(CA24)*CB28/(CA28)</f>
        <v>0</v>
      </c>
      <c r="CC24" s="30">
        <v>0</v>
      </c>
      <c r="CD24" s="79">
        <f>(CC24)*CD28/(CC28)</f>
        <v>0</v>
      </c>
      <c r="CE24" s="30"/>
      <c r="CF24" s="79">
        <f>(CE24)*CF28/(CE28)</f>
        <v>0</v>
      </c>
      <c r="CI24" s="50" t="s">
        <v>82</v>
      </c>
      <c r="CJ24" s="30"/>
      <c r="CK24" s="79">
        <f>(CJ24)*CK28/(CJ28)</f>
        <v>0</v>
      </c>
      <c r="CL24" s="30"/>
      <c r="CM24" s="79">
        <f>(CL24)*CM28/(CL28)</f>
        <v>0</v>
      </c>
      <c r="CN24" s="30"/>
      <c r="CO24" s="79">
        <f>(CN24)*CO28/(CN28)</f>
        <v>0</v>
      </c>
      <c r="CP24" s="30"/>
      <c r="CQ24" s="79">
        <f>(CP24)*CQ28/(CP28)</f>
        <v>0</v>
      </c>
      <c r="CR24" s="30"/>
      <c r="CS24" s="79">
        <f>(CR24)*CS28/(CR28)</f>
        <v>0</v>
      </c>
      <c r="DB24" s="110"/>
      <c r="DC24" s="50" t="s">
        <v>82</v>
      </c>
      <c r="DD24" s="30"/>
      <c r="DE24" s="79">
        <f>(DD24)*DE28/(DD28)</f>
        <v>0</v>
      </c>
      <c r="DF24" s="30"/>
      <c r="DG24" s="79">
        <f>(DF24)*DG28/(DF28)</f>
        <v>0</v>
      </c>
      <c r="DH24" s="30"/>
      <c r="DI24" s="79">
        <f>(DH24)*DI28/(DH28)</f>
        <v>0</v>
      </c>
      <c r="DJ24" s="30"/>
      <c r="DK24" s="79">
        <f>(DJ24)*DK28/(DJ28)</f>
        <v>0</v>
      </c>
      <c r="DL24" s="110"/>
      <c r="DM24" s="110"/>
      <c r="DN24" s="110"/>
      <c r="DO24" s="110"/>
      <c r="DP24" s="110"/>
      <c r="DQ24" s="110"/>
      <c r="DR24" s="110"/>
      <c r="DS24" s="110"/>
      <c r="DT24" s="110"/>
      <c r="DU24" s="50" t="s">
        <v>82</v>
      </c>
      <c r="DV24" s="30"/>
      <c r="DW24" s="79">
        <f>(DV24)*DW28/(DV28)</f>
        <v>0</v>
      </c>
      <c r="DX24" s="131"/>
      <c r="DY24" s="131"/>
      <c r="DZ24" s="131"/>
      <c r="EA24" s="131"/>
      <c r="EB24" s="131"/>
      <c r="EC24" s="131"/>
      <c r="ED24" s="131"/>
      <c r="EE24" s="131"/>
      <c r="EF24" s="110"/>
      <c r="EG24" s="50" t="s">
        <v>82</v>
      </c>
      <c r="EH24" s="30"/>
      <c r="EI24" s="79">
        <f>(EH24)*EI28/(EH28)</f>
        <v>0</v>
      </c>
      <c r="EJ24" s="30">
        <v>7</v>
      </c>
      <c r="EK24" s="79">
        <f>(EJ24)*EK28/(EJ28)</f>
        <v>14.705882352941176</v>
      </c>
      <c r="EL24" s="67"/>
      <c r="EM24" s="110">
        <f>(EL24)*EM28/(EL28)</f>
        <v>0</v>
      </c>
      <c r="EN24" s="30"/>
      <c r="EO24" s="79">
        <f>(EN24)*EO28/(EN28)</f>
        <v>0</v>
      </c>
      <c r="EP24" s="67"/>
      <c r="EQ24" s="110">
        <f>(EP24)*EQ28/(EP28)</f>
        <v>0</v>
      </c>
      <c r="ER24" s="30"/>
      <c r="ES24" s="79">
        <f>(ER24)*ES28/(ER28)</f>
        <v>0</v>
      </c>
      <c r="ET24" s="67"/>
      <c r="EU24" s="110">
        <f>(ET24)*EU28/(ET28)</f>
        <v>0</v>
      </c>
      <c r="EV24" s="30">
        <v>3</v>
      </c>
      <c r="EW24" s="79">
        <f>(EV24)*EW28/(EV28)</f>
        <v>7.8125</v>
      </c>
      <c r="EY24" s="50" t="s">
        <v>82</v>
      </c>
      <c r="EZ24" s="30"/>
      <c r="FA24" s="79">
        <f>(EZ24)*FA28/(EZ28)</f>
        <v>0</v>
      </c>
      <c r="FB24" s="30"/>
      <c r="FC24" s="79">
        <f>(FB24)*FC28/(FB28)</f>
        <v>0</v>
      </c>
      <c r="FD24" s="30"/>
      <c r="FE24" s="79">
        <f>(FD24)*FE28/(FD28)</f>
        <v>0</v>
      </c>
      <c r="FF24" s="30"/>
      <c r="FG24" s="79">
        <f>(FF24)*FG28/(FF28)</f>
        <v>0</v>
      </c>
      <c r="FH24" s="30">
        <v>3</v>
      </c>
      <c r="FI24" s="79">
        <f>(FH24)*FI28/(FH28)</f>
        <v>7.281553398058253</v>
      </c>
      <c r="FR24" s="50" t="s">
        <v>82</v>
      </c>
      <c r="FS24" s="30">
        <v>0</v>
      </c>
      <c r="FT24" s="79">
        <f>(FS24)*FT28/(FS28)</f>
        <v>0</v>
      </c>
      <c r="FU24" s="30">
        <v>0</v>
      </c>
      <c r="FV24" s="79">
        <f>(FU24)*FV28/(FU28)</f>
        <v>0</v>
      </c>
    </row>
    <row r="25" spans="1:178" ht="12.75">
      <c r="A25" s="30"/>
      <c r="B25" s="79">
        <f>(A25)*B28/(A28)</f>
        <v>0</v>
      </c>
      <c r="C25" s="3" t="e">
        <f>#REF!*B25</f>
        <v>#REF!</v>
      </c>
      <c r="D25" s="50" t="s">
        <v>84</v>
      </c>
      <c r="E25" s="30">
        <v>20</v>
      </c>
      <c r="F25" s="79">
        <f>(E25)*F28/(E28)</f>
        <v>4.464285714285714</v>
      </c>
      <c r="G25" s="30"/>
      <c r="H25" s="79">
        <f>(G25)*H28/(G28)</f>
        <v>0</v>
      </c>
      <c r="I25" s="67"/>
      <c r="J25" s="110">
        <f>(I25)*J28/(I28)</f>
        <v>0</v>
      </c>
      <c r="K25" s="30"/>
      <c r="L25" s="79">
        <f>(K25)*L28/(K28)</f>
        <v>0</v>
      </c>
      <c r="M25" s="67"/>
      <c r="N25" s="110">
        <f>(M25)*N28/(M28)</f>
        <v>0</v>
      </c>
      <c r="O25" s="30"/>
      <c r="P25" s="79">
        <f>(O25)*P28/(O28)</f>
        <v>0</v>
      </c>
      <c r="Q25" s="110"/>
      <c r="R25" s="131" t="s">
        <v>84</v>
      </c>
      <c r="S25" s="30"/>
      <c r="T25" s="79">
        <f>(S25)*T28/(S28)</f>
        <v>0</v>
      </c>
      <c r="U25" s="67"/>
      <c r="V25" s="110">
        <f>(U25)*V28/(U28)</f>
        <v>0</v>
      </c>
      <c r="W25" s="30">
        <v>7</v>
      </c>
      <c r="X25" s="79">
        <f>(W25)*X28/(W28)</f>
        <v>1.7552657973921766</v>
      </c>
      <c r="Y25" s="112"/>
      <c r="Z25" s="110">
        <f>(Y25)*Z28/(Y28)</f>
        <v>0</v>
      </c>
      <c r="AA25" s="30"/>
      <c r="AB25" s="79">
        <f>(AA25)*AB28/(AA28)</f>
        <v>0</v>
      </c>
      <c r="AC25" s="96"/>
      <c r="AD25" s="110">
        <f>(AC25)*AD28/(AC28)</f>
        <v>0</v>
      </c>
      <c r="AE25" s="33"/>
      <c r="AF25" s="79">
        <f>(AE25)*AF28/(AE28)</f>
        <v>0</v>
      </c>
      <c r="AG25" s="110"/>
      <c r="AH25" s="131" t="s">
        <v>84</v>
      </c>
      <c r="AI25" s="33"/>
      <c r="AJ25" s="79">
        <f>(AI25)*AJ28/(AI28)</f>
        <v>0</v>
      </c>
      <c r="AK25" s="33"/>
      <c r="AL25" s="79">
        <f>(AK25)*AL28/(AK28)</f>
        <v>0</v>
      </c>
      <c r="AM25" s="33"/>
      <c r="AN25" s="79">
        <f>(AM25)*AN28/(AM28)</f>
        <v>0</v>
      </c>
      <c r="AO25" s="33"/>
      <c r="AP25" s="79">
        <f>(AO25)*AP28/(AO28)</f>
        <v>0</v>
      </c>
      <c r="AQ25" s="33"/>
      <c r="AR25" s="79">
        <f>(AQ25)*AR28/(AQ28)</f>
        <v>0</v>
      </c>
      <c r="AS25" s="96"/>
      <c r="AT25" s="110">
        <f>(AS25)*AT28/(AS28)</f>
        <v>0</v>
      </c>
      <c r="AU25" s="33"/>
      <c r="AV25" s="110">
        <f>(AU25)*AV28/(AU28)</f>
        <v>0</v>
      </c>
      <c r="AW25" s="33"/>
      <c r="AX25" s="79">
        <f>(AW25)*AX28/(AW28)</f>
        <v>0</v>
      </c>
      <c r="AY25" s="96"/>
      <c r="AZ25" s="79">
        <f>(AY25)*AZ28/(AY28)</f>
        <v>0</v>
      </c>
      <c r="BA25" s="110"/>
      <c r="BB25" s="131" t="s">
        <v>84</v>
      </c>
      <c r="BC25" s="33"/>
      <c r="BD25" s="79">
        <f>(BC25)*BD28/(BC28)</f>
        <v>0</v>
      </c>
      <c r="BE25" s="33"/>
      <c r="BF25" s="79">
        <f>(BE25)*BF28/(BE28)</f>
        <v>0</v>
      </c>
      <c r="BG25" s="96"/>
      <c r="BH25" s="110">
        <f>(BG25)*BH28/(BG28)</f>
        <v>0</v>
      </c>
      <c r="BI25" s="30"/>
      <c r="BJ25" s="79">
        <f>(BI25)*BJ28/(BI28)</f>
        <v>0</v>
      </c>
      <c r="BK25" s="67"/>
      <c r="BL25" s="110">
        <f>(BK25)*BL28/(BK28)</f>
        <v>0</v>
      </c>
      <c r="BM25" s="30"/>
      <c r="BN25" s="79">
        <f>(BM25)*BN28/(BM28)</f>
        <v>0</v>
      </c>
      <c r="BO25" s="67"/>
      <c r="BP25" s="110">
        <f>(BO25)*BP28/(BO28)</f>
        <v>0</v>
      </c>
      <c r="BQ25" s="30"/>
      <c r="BR25" s="79">
        <f>(BQ25)*BR28/(BQ28)</f>
        <v>0</v>
      </c>
      <c r="BS25" s="110"/>
      <c r="BT25" s="131" t="s">
        <v>84</v>
      </c>
      <c r="BU25" s="30"/>
      <c r="BV25" s="79">
        <f>(BU25)*BV28/(BU28)</f>
        <v>0</v>
      </c>
      <c r="BW25" s="67"/>
      <c r="BX25" s="110">
        <f>(BW25)*BX28/(BW28)</f>
        <v>0</v>
      </c>
      <c r="BY25" s="30"/>
      <c r="BZ25" s="79">
        <f>(BY25)*BZ28/(BY28)</f>
        <v>0</v>
      </c>
      <c r="CA25" s="67"/>
      <c r="CB25" s="110">
        <f>(CA25)*CB28/(CA28)</f>
        <v>0</v>
      </c>
      <c r="CC25" s="30"/>
      <c r="CD25" s="79">
        <f>(CC25)*CD28/(CC28)</f>
        <v>0</v>
      </c>
      <c r="CE25" s="30"/>
      <c r="CF25" s="79">
        <f>(CE25)*CF28/(CE28)</f>
        <v>0</v>
      </c>
      <c r="CI25" s="50" t="s">
        <v>84</v>
      </c>
      <c r="CJ25" s="30"/>
      <c r="CK25" s="79">
        <f>(CJ25)*CK28/(CJ28)</f>
        <v>0</v>
      </c>
      <c r="CL25" s="30"/>
      <c r="CM25" s="79">
        <f>(CL25)*CM28/(CL28)</f>
        <v>0</v>
      </c>
      <c r="CN25" s="30"/>
      <c r="CO25" s="79">
        <f>(CN25)*CO28/(CN28)</f>
        <v>0</v>
      </c>
      <c r="CP25" s="30"/>
      <c r="CQ25" s="79">
        <f>(CP25)*CQ28/(CP28)</f>
        <v>0</v>
      </c>
      <c r="CR25" s="30"/>
      <c r="CS25" s="79">
        <f>(CR25)*CS28/(CR28)</f>
        <v>0</v>
      </c>
      <c r="DB25" s="110"/>
      <c r="DC25" s="50" t="s">
        <v>84</v>
      </c>
      <c r="DD25" s="30"/>
      <c r="DE25" s="79">
        <f>(DD25)*DE28/(DD28)</f>
        <v>0</v>
      </c>
      <c r="DF25" s="30"/>
      <c r="DG25" s="79">
        <f>(DF25)*DG28/(DF28)</f>
        <v>0</v>
      </c>
      <c r="DH25" s="30"/>
      <c r="DI25" s="79">
        <f>(DH25)*DI28/(DH28)</f>
        <v>0</v>
      </c>
      <c r="DJ25" s="45"/>
      <c r="DK25" s="79">
        <f>(DJ25)*DK28/(DJ28)</f>
        <v>0</v>
      </c>
      <c r="DL25" s="110"/>
      <c r="DM25" s="110"/>
      <c r="DN25" s="110"/>
      <c r="DO25" s="110"/>
      <c r="DP25" s="110"/>
      <c r="DQ25" s="110"/>
      <c r="DR25" s="110"/>
      <c r="DS25" s="110"/>
      <c r="DT25" s="110"/>
      <c r="DU25" s="50" t="s">
        <v>84</v>
      </c>
      <c r="DV25" s="30"/>
      <c r="DW25" s="79">
        <f>(DV25)*DW28/(DV28)</f>
        <v>0</v>
      </c>
      <c r="DX25" s="131"/>
      <c r="DY25" s="131"/>
      <c r="DZ25" s="131"/>
      <c r="EA25" s="131"/>
      <c r="EB25" s="131"/>
      <c r="EC25" s="131"/>
      <c r="ED25" s="131"/>
      <c r="EE25" s="131"/>
      <c r="EF25" s="110"/>
      <c r="EG25" s="50" t="s">
        <v>84</v>
      </c>
      <c r="EH25" s="30"/>
      <c r="EI25" s="79">
        <f>(EH25)*EI28/(EH28)</f>
        <v>0</v>
      </c>
      <c r="EJ25" s="30"/>
      <c r="EK25" s="79">
        <f>(EJ25)*EK28/(EJ28)</f>
        <v>0</v>
      </c>
      <c r="EL25" s="67"/>
      <c r="EM25" s="110">
        <f>(EL25)*EM28/(EL28)</f>
        <v>0</v>
      </c>
      <c r="EN25" s="30">
        <v>2</v>
      </c>
      <c r="EO25" s="79">
        <f>(EN25)*EO28/(EN28)</f>
        <v>4.88997555012225</v>
      </c>
      <c r="EP25" s="67">
        <v>2</v>
      </c>
      <c r="EQ25" s="110">
        <f>(EP25)*EQ28/(EP28)</f>
        <v>4.866180048661801</v>
      </c>
      <c r="ER25" s="30">
        <v>0.5</v>
      </c>
      <c r="ES25" s="79">
        <f>(ER25)*ES28/(ER28)</f>
        <v>1.2285012285012284</v>
      </c>
      <c r="ET25" s="67">
        <v>0.5</v>
      </c>
      <c r="EU25" s="110">
        <f>(ET25)*EU28/(ET28)</f>
        <v>1.4749262536873156</v>
      </c>
      <c r="EV25" s="30"/>
      <c r="EW25" s="79">
        <f>(EV25)*EW28/(EV28)</f>
        <v>0</v>
      </c>
      <c r="EY25" s="50" t="s">
        <v>84</v>
      </c>
      <c r="EZ25" s="30"/>
      <c r="FA25" s="79">
        <f>(EZ25)*FA28/(EZ28)</f>
        <v>0</v>
      </c>
      <c r="FB25" s="30"/>
      <c r="FC25" s="79">
        <f>(FB25)*FC28/(FB28)</f>
        <v>0</v>
      </c>
      <c r="FD25" s="30"/>
      <c r="FE25" s="79">
        <f>(FD25)*FE28/(FD28)</f>
        <v>0</v>
      </c>
      <c r="FF25" s="30"/>
      <c r="FG25" s="79">
        <f>(FF25)*FG28/(FF28)</f>
        <v>0</v>
      </c>
      <c r="FH25" s="30"/>
      <c r="FI25" s="79">
        <f>(FH25)*FI28/(FH28)</f>
        <v>0</v>
      </c>
      <c r="FR25" s="50" t="s">
        <v>84</v>
      </c>
      <c r="FS25" s="30"/>
      <c r="FT25" s="79">
        <f>(FS25)*FT28/(FS28)</f>
        <v>0</v>
      </c>
      <c r="FU25" s="30"/>
      <c r="FV25" s="79">
        <f>(FU25)*FV28/(FU28)</f>
        <v>0</v>
      </c>
    </row>
    <row r="26" spans="1:178" ht="12.75">
      <c r="A26" s="30"/>
      <c r="B26" s="79">
        <f>(A26)*B28/(A28)</f>
        <v>0</v>
      </c>
      <c r="C26" s="3" t="e">
        <f>#REF!*B26</f>
        <v>#REF!</v>
      </c>
      <c r="D26" s="50" t="s">
        <v>86</v>
      </c>
      <c r="E26" s="30">
        <v>20</v>
      </c>
      <c r="F26" s="79">
        <f>(E26)*F28/(E28)</f>
        <v>4.464285714285714</v>
      </c>
      <c r="G26" s="30"/>
      <c r="H26" s="79">
        <f>(G26)*H28/(G28)</f>
        <v>0</v>
      </c>
      <c r="I26" s="67"/>
      <c r="J26" s="110">
        <f>(I26)*J28/(I28)</f>
        <v>0</v>
      </c>
      <c r="K26" s="30"/>
      <c r="L26" s="79">
        <f>(K26)*L28/(K28)</f>
        <v>0</v>
      </c>
      <c r="M26" s="67"/>
      <c r="N26" s="110">
        <f>(M26)*N28/(M28)</f>
        <v>0</v>
      </c>
      <c r="O26" s="30"/>
      <c r="P26" s="79">
        <f>(O26)*P28/(O28)</f>
        <v>0</v>
      </c>
      <c r="Q26" s="110"/>
      <c r="R26" s="131" t="s">
        <v>86</v>
      </c>
      <c r="S26" s="30"/>
      <c r="T26" s="79">
        <f>(S26)*T28/(S28)</f>
        <v>0</v>
      </c>
      <c r="U26" s="67"/>
      <c r="V26" s="110">
        <f>(U26)*V28/(U28)</f>
        <v>0</v>
      </c>
      <c r="W26" s="30"/>
      <c r="X26" s="79">
        <f>(W26)*X28/(W28)</f>
        <v>0</v>
      </c>
      <c r="Y26" s="112"/>
      <c r="Z26" s="110">
        <f>(Y26)*Z28/(Y28)</f>
        <v>0</v>
      </c>
      <c r="AA26" s="30">
        <v>15</v>
      </c>
      <c r="AB26" s="79">
        <f>(AA26)*AB28/(AA28)</f>
        <v>3.3936651583710407</v>
      </c>
      <c r="AC26" s="96"/>
      <c r="AD26" s="110">
        <f>(AC26)*AD28/(AC28)</f>
        <v>0</v>
      </c>
      <c r="AE26" s="33"/>
      <c r="AF26" s="79">
        <f>(AE26)*AF28/(AE28)</f>
        <v>0</v>
      </c>
      <c r="AG26" s="110"/>
      <c r="AH26" s="131" t="s">
        <v>86</v>
      </c>
      <c r="AI26" s="33"/>
      <c r="AJ26" s="79">
        <f>(AI26)*AJ28/(AI28)</f>
        <v>0</v>
      </c>
      <c r="AK26" s="33"/>
      <c r="AL26" s="79">
        <f>(AK26)*AL28/(AK28)</f>
        <v>0</v>
      </c>
      <c r="AM26" s="33"/>
      <c r="AN26" s="79">
        <f>(AM26)*AN28/(AM28)</f>
        <v>0</v>
      </c>
      <c r="AO26" s="33"/>
      <c r="AP26" s="79">
        <f>(AO26)*AP28/(AO28)</f>
        <v>0</v>
      </c>
      <c r="AQ26" s="33"/>
      <c r="AR26" s="79">
        <f>(AQ26)*AR28/(AQ28)</f>
        <v>0</v>
      </c>
      <c r="AS26" s="96"/>
      <c r="AT26" s="110">
        <f>(AS26)*AT28/(AS28)</f>
        <v>0</v>
      </c>
      <c r="AU26" s="33"/>
      <c r="AV26" s="110">
        <f>(AU26)*AV28/(AU28)</f>
        <v>0</v>
      </c>
      <c r="AW26" s="33"/>
      <c r="AX26" s="79">
        <f>(AW26)*AX28/(AW28)</f>
        <v>0</v>
      </c>
      <c r="AY26" s="96"/>
      <c r="AZ26" s="79">
        <f>(AY26)*AZ28/(AY28)</f>
        <v>0</v>
      </c>
      <c r="BA26" s="110"/>
      <c r="BB26" s="131" t="s">
        <v>86</v>
      </c>
      <c r="BC26" s="33"/>
      <c r="BD26" s="79">
        <f>(BC26)*BD28/(BC28)</f>
        <v>0</v>
      </c>
      <c r="BE26" s="33"/>
      <c r="BF26" s="79">
        <f>(BE26)*BF28/(BE28)</f>
        <v>0</v>
      </c>
      <c r="BG26" s="96"/>
      <c r="BH26" s="110">
        <f>(BG26)*BH28/(BG28)</f>
        <v>0</v>
      </c>
      <c r="BI26" s="30"/>
      <c r="BJ26" s="79">
        <f>(BI26)*BJ28/(BI28)</f>
        <v>0</v>
      </c>
      <c r="BK26" s="67"/>
      <c r="BL26" s="110">
        <f>(BK26)*BL28/(BK28)</f>
        <v>0</v>
      </c>
      <c r="BM26" s="30"/>
      <c r="BN26" s="79">
        <f>(BM26)*BN28/(BM28)</f>
        <v>0</v>
      </c>
      <c r="BO26" s="67"/>
      <c r="BP26" s="110">
        <f>(BO26)*BP28/(BO28)</f>
        <v>0</v>
      </c>
      <c r="BQ26" s="30"/>
      <c r="BR26" s="79">
        <f>(BQ26)*BR28/(BQ28)</f>
        <v>0</v>
      </c>
      <c r="BS26" s="110"/>
      <c r="BT26" s="131" t="s">
        <v>86</v>
      </c>
      <c r="BU26" s="30"/>
      <c r="BV26" s="79">
        <f>(BU26)*BV28/(BU28)</f>
        <v>0</v>
      </c>
      <c r="BW26" s="67"/>
      <c r="BX26" s="110">
        <f>(BW26)*BX28/(BW28)</f>
        <v>0</v>
      </c>
      <c r="BY26" s="30"/>
      <c r="BZ26" s="79">
        <f>(BY26)*BZ28/(BY28)</f>
        <v>0</v>
      </c>
      <c r="CA26" s="67"/>
      <c r="CB26" s="110">
        <f>(CA26)*CB28/(CA28)</f>
        <v>0</v>
      </c>
      <c r="CC26" s="30"/>
      <c r="CD26" s="79">
        <f>(CC26)*CD28/(CC28)</f>
        <v>0</v>
      </c>
      <c r="CE26" s="30"/>
      <c r="CF26" s="79">
        <f>(CE26)*CF28/(CE28)</f>
        <v>0</v>
      </c>
      <c r="CI26" s="50" t="s">
        <v>86</v>
      </c>
      <c r="CJ26" s="30"/>
      <c r="CK26" s="79">
        <f>(CJ26)*CK28/(CJ28)</f>
        <v>0</v>
      </c>
      <c r="CL26" s="30"/>
      <c r="CM26" s="79">
        <f>(CL26)*CM28/(CL28)</f>
        <v>0</v>
      </c>
      <c r="CN26" s="30"/>
      <c r="CO26" s="79">
        <f>(CN26)*CO28/(CN28)</f>
        <v>0</v>
      </c>
      <c r="CP26" s="30"/>
      <c r="CQ26" s="79">
        <f>(CP26)*CQ28/(CP28)</f>
        <v>0</v>
      </c>
      <c r="CR26" s="30"/>
      <c r="CS26" s="79">
        <f>(CR26)*CS28/(CR28)</f>
        <v>0</v>
      </c>
      <c r="DB26" s="110"/>
      <c r="DC26" s="50" t="s">
        <v>86</v>
      </c>
      <c r="DD26" s="30"/>
      <c r="DE26" s="79">
        <f>(DD26)*DE28/(DD28)</f>
        <v>0</v>
      </c>
      <c r="DF26" s="30"/>
      <c r="DG26" s="79">
        <f>(DF26)*DG28/(DF28)</f>
        <v>0</v>
      </c>
      <c r="DH26" s="30"/>
      <c r="DI26" s="79">
        <f>(DH26)*DI28/(DH28)</f>
        <v>0</v>
      </c>
      <c r="DJ26" s="45"/>
      <c r="DK26" s="79">
        <f>(DJ26)*DK28/(DJ28)</f>
        <v>0</v>
      </c>
      <c r="DL26" s="110"/>
      <c r="DM26" s="110"/>
      <c r="DN26" s="110"/>
      <c r="DO26" s="110"/>
      <c r="DP26" s="110"/>
      <c r="DQ26" s="110"/>
      <c r="DR26" s="110"/>
      <c r="DS26" s="110"/>
      <c r="DT26" s="110"/>
      <c r="DU26" s="50" t="s">
        <v>86</v>
      </c>
      <c r="DV26" s="30"/>
      <c r="DW26" s="79">
        <f>(DV26)*DW28/(DV28)</f>
        <v>0</v>
      </c>
      <c r="DX26" s="131"/>
      <c r="DY26" s="131"/>
      <c r="DZ26" s="131"/>
      <c r="EA26" s="131"/>
      <c r="EB26" s="131"/>
      <c r="EC26" s="131"/>
      <c r="ED26" s="131"/>
      <c r="EE26" s="131"/>
      <c r="EF26" s="110"/>
      <c r="EG26" s="50" t="s">
        <v>86</v>
      </c>
      <c r="EH26" s="30"/>
      <c r="EI26" s="79">
        <f>(EH26)*EI28/(EH28)</f>
        <v>0</v>
      </c>
      <c r="EJ26" s="30"/>
      <c r="EK26" s="79">
        <f>(EJ26)*EK28/(EJ28)</f>
        <v>0</v>
      </c>
      <c r="EL26" s="67">
        <v>1</v>
      </c>
      <c r="EM26" s="110">
        <f>(EL26)*EM28/(EL28)</f>
        <v>3.0120481927710845</v>
      </c>
      <c r="EN26" s="30">
        <v>0.25</v>
      </c>
      <c r="EO26" s="79">
        <f>(EN26)*EO28/(EN28)</f>
        <v>0.6112469437652812</v>
      </c>
      <c r="EP26" s="67">
        <v>0.25</v>
      </c>
      <c r="EQ26" s="110">
        <f>(EP26)*EQ28/(EP28)</f>
        <v>0.6082725060827251</v>
      </c>
      <c r="ER26" s="30">
        <v>0.25</v>
      </c>
      <c r="ES26" s="79">
        <f>(ER26)*ES28/(ER28)</f>
        <v>0.6142506142506142</v>
      </c>
      <c r="ET26" s="67">
        <v>0.25</v>
      </c>
      <c r="EU26" s="110">
        <f>(ET26)*EU28/(ET28)</f>
        <v>0.7374631268436578</v>
      </c>
      <c r="EV26" s="30"/>
      <c r="EW26" s="79">
        <f>(EV26)*EW28/(EV28)</f>
        <v>0</v>
      </c>
      <c r="EY26" s="50" t="s">
        <v>86</v>
      </c>
      <c r="EZ26" s="30"/>
      <c r="FA26" s="79">
        <f>(EZ26)*FA28/(EZ28)</f>
        <v>0</v>
      </c>
      <c r="FB26" s="30"/>
      <c r="FC26" s="79">
        <f>(FB26)*FC28/(FB28)</f>
        <v>0</v>
      </c>
      <c r="FD26" s="30"/>
      <c r="FE26" s="79">
        <f>(FD26)*FE28/(FD28)</f>
        <v>0</v>
      </c>
      <c r="FF26" s="30"/>
      <c r="FG26" s="79">
        <f>(FF26)*FG28/(FF28)</f>
        <v>0</v>
      </c>
      <c r="FH26" s="30"/>
      <c r="FI26" s="79">
        <f>(FH26)*FI28/(FH28)</f>
        <v>0</v>
      </c>
      <c r="FR26" s="50" t="s">
        <v>86</v>
      </c>
      <c r="FS26" s="30"/>
      <c r="FT26" s="79">
        <f>(FS26)*FT28/(FS28)</f>
        <v>0</v>
      </c>
      <c r="FU26" s="30"/>
      <c r="FV26" s="79">
        <f>(FU26)*FV28/(FU28)</f>
        <v>0</v>
      </c>
    </row>
    <row r="27" spans="1:178" ht="12.75">
      <c r="A27" s="46"/>
      <c r="B27" s="19"/>
      <c r="D27" s="50" t="s">
        <v>88</v>
      </c>
      <c r="E27" s="46"/>
      <c r="F27" s="19"/>
      <c r="G27" s="46"/>
      <c r="H27" s="19"/>
      <c r="I27" s="70"/>
      <c r="J27" s="17"/>
      <c r="K27" s="46"/>
      <c r="L27" s="19"/>
      <c r="M27" s="70"/>
      <c r="N27" s="17"/>
      <c r="O27" s="46"/>
      <c r="P27" s="19"/>
      <c r="Q27" s="17"/>
      <c r="R27" s="131" t="s">
        <v>88</v>
      </c>
      <c r="S27" s="46"/>
      <c r="T27" s="19"/>
      <c r="U27" s="70"/>
      <c r="V27" s="17"/>
      <c r="W27" s="46"/>
      <c r="X27" s="19"/>
      <c r="Y27" s="82"/>
      <c r="Z27" s="17"/>
      <c r="AA27" s="46"/>
      <c r="AB27" s="19"/>
      <c r="AC27" s="17"/>
      <c r="AD27" s="17"/>
      <c r="AE27" s="45"/>
      <c r="AF27" s="19"/>
      <c r="AG27" s="17"/>
      <c r="AH27" s="131" t="s">
        <v>88</v>
      </c>
      <c r="AI27" s="45"/>
      <c r="AJ27" s="19"/>
      <c r="AK27" s="45"/>
      <c r="AL27" s="19"/>
      <c r="AM27" s="45"/>
      <c r="AN27" s="19"/>
      <c r="AO27" s="45"/>
      <c r="AP27" s="19"/>
      <c r="AQ27" s="45"/>
      <c r="AR27" s="19"/>
      <c r="AS27" s="17"/>
      <c r="AT27" s="17"/>
      <c r="AU27" s="45"/>
      <c r="AV27" s="17"/>
      <c r="AW27" s="45"/>
      <c r="AX27" s="19"/>
      <c r="AY27" s="17"/>
      <c r="AZ27" s="19"/>
      <c r="BA27" s="17"/>
      <c r="BB27" s="131" t="s">
        <v>88</v>
      </c>
      <c r="BC27" s="33"/>
      <c r="BD27" s="19"/>
      <c r="BE27" s="33"/>
      <c r="BF27" s="19"/>
      <c r="BG27" s="96"/>
      <c r="BH27" s="17"/>
      <c r="BI27" s="46"/>
      <c r="BJ27" s="19"/>
      <c r="BK27" s="70"/>
      <c r="BL27" s="17"/>
      <c r="BM27" s="46"/>
      <c r="BN27" s="19"/>
      <c r="BO27" s="70"/>
      <c r="BP27" s="17"/>
      <c r="BQ27" s="46"/>
      <c r="BR27" s="19"/>
      <c r="BS27" s="17"/>
      <c r="BT27" s="131" t="s">
        <v>88</v>
      </c>
      <c r="BU27" s="46"/>
      <c r="BV27" s="19"/>
      <c r="BW27" s="70"/>
      <c r="BX27" s="17"/>
      <c r="BY27" s="46"/>
      <c r="BZ27" s="19"/>
      <c r="CA27" s="70"/>
      <c r="CB27" s="17"/>
      <c r="CC27" s="46"/>
      <c r="CD27" s="19"/>
      <c r="CE27" s="46"/>
      <c r="CF27" s="19"/>
      <c r="CI27" s="50" t="s">
        <v>88</v>
      </c>
      <c r="CJ27" s="46"/>
      <c r="CK27" s="19"/>
      <c r="CL27" s="46"/>
      <c r="CM27" s="19"/>
      <c r="CN27" s="46"/>
      <c r="CO27" s="19"/>
      <c r="CP27" s="46"/>
      <c r="CQ27" s="19"/>
      <c r="CR27" s="46"/>
      <c r="CS27" s="19"/>
      <c r="DB27" s="17"/>
      <c r="DC27" s="50" t="s">
        <v>88</v>
      </c>
      <c r="DD27" s="46"/>
      <c r="DE27" s="19"/>
      <c r="DF27" s="46"/>
      <c r="DG27" s="19"/>
      <c r="DH27" s="46"/>
      <c r="DI27" s="19"/>
      <c r="DJ27" s="45"/>
      <c r="DK27" s="19"/>
      <c r="DL27" s="17"/>
      <c r="DM27" s="17"/>
      <c r="DN27" s="17"/>
      <c r="DO27" s="17"/>
      <c r="DP27" s="17"/>
      <c r="DQ27" s="17"/>
      <c r="DR27" s="17"/>
      <c r="DS27" s="17"/>
      <c r="DT27" s="17"/>
      <c r="DU27" s="50" t="s">
        <v>88</v>
      </c>
      <c r="DV27" s="46"/>
      <c r="DW27" s="19"/>
      <c r="DX27" s="131"/>
      <c r="DY27" s="131"/>
      <c r="DZ27" s="131"/>
      <c r="EA27" s="131"/>
      <c r="EB27" s="131"/>
      <c r="EC27" s="131"/>
      <c r="ED27" s="131"/>
      <c r="EE27" s="131"/>
      <c r="EF27" s="17"/>
      <c r="EG27" s="50" t="s">
        <v>88</v>
      </c>
      <c r="EH27" s="46"/>
      <c r="EI27" s="19"/>
      <c r="EJ27" s="46"/>
      <c r="EK27" s="19"/>
      <c r="EL27" s="70"/>
      <c r="EM27" s="17"/>
      <c r="EN27" s="46"/>
      <c r="EO27" s="19"/>
      <c r="EP27" s="70"/>
      <c r="EQ27" s="17"/>
      <c r="ER27" s="46"/>
      <c r="ES27" s="19"/>
      <c r="ET27" s="70"/>
      <c r="EU27" s="17"/>
      <c r="EV27" s="46"/>
      <c r="EW27" s="19"/>
      <c r="EY27" s="50" t="s">
        <v>88</v>
      </c>
      <c r="EZ27" s="46"/>
      <c r="FA27" s="19"/>
      <c r="FB27" s="46"/>
      <c r="FC27" s="19"/>
      <c r="FD27" s="46"/>
      <c r="FE27" s="19"/>
      <c r="FF27" s="46"/>
      <c r="FG27" s="19"/>
      <c r="FH27" s="46"/>
      <c r="FI27" s="19"/>
      <c r="FR27" s="50" t="s">
        <v>88</v>
      </c>
      <c r="FS27" s="46"/>
      <c r="FT27" s="19"/>
      <c r="FU27" s="46"/>
      <c r="FV27" s="19"/>
    </row>
    <row r="28" spans="1:178" ht="12.75">
      <c r="A28" s="30">
        <f>SUM(A3:A27)</f>
        <v>1</v>
      </c>
      <c r="B28" s="83">
        <v>250</v>
      </c>
      <c r="E28" s="30">
        <f>SUM(E3:E27)</f>
        <v>1120</v>
      </c>
      <c r="F28" s="83">
        <v>250</v>
      </c>
      <c r="G28" s="30">
        <f>SUM(G3:G27)</f>
        <v>1080</v>
      </c>
      <c r="H28" s="83">
        <v>250</v>
      </c>
      <c r="I28" s="67">
        <f>SUM(I3:I27)</f>
        <v>1060</v>
      </c>
      <c r="J28" s="132">
        <v>250</v>
      </c>
      <c r="K28" s="30">
        <f>SUM(K3:K27)</f>
        <v>1020</v>
      </c>
      <c r="L28" s="83">
        <v>250</v>
      </c>
      <c r="M28" s="67">
        <f>SUM(M3:M27)</f>
        <v>1120</v>
      </c>
      <c r="N28" s="132">
        <v>250</v>
      </c>
      <c r="O28" s="30">
        <f>SUM(O3:O27)</f>
        <v>1000</v>
      </c>
      <c r="P28" s="83">
        <v>250</v>
      </c>
      <c r="Q28" s="81"/>
      <c r="S28" s="30">
        <f>SUM(S3:S27)</f>
        <v>1100</v>
      </c>
      <c r="T28" s="83">
        <v>250</v>
      </c>
      <c r="U28" s="67">
        <f>SUM(U3:U27)</f>
        <v>1000</v>
      </c>
      <c r="V28" s="132">
        <v>250</v>
      </c>
      <c r="W28" s="30">
        <f>SUM(W3:W27)</f>
        <v>997</v>
      </c>
      <c r="X28" s="83">
        <v>250</v>
      </c>
      <c r="Y28" s="67">
        <f>SUM(Y3:Y27)</f>
        <v>480</v>
      </c>
      <c r="Z28" s="132">
        <v>250</v>
      </c>
      <c r="AA28" s="30">
        <f>SUM(AA3:AA27)</f>
        <v>1105</v>
      </c>
      <c r="AB28" s="83">
        <v>250</v>
      </c>
      <c r="AC28" s="67">
        <f>SUM(AC3:AC27)</f>
        <v>100</v>
      </c>
      <c r="AD28" s="132">
        <v>250</v>
      </c>
      <c r="AE28" s="30">
        <f>SUM(AE3:AE27)</f>
        <v>1000</v>
      </c>
      <c r="AF28" s="83">
        <v>250</v>
      </c>
      <c r="AG28" s="133"/>
      <c r="AI28" s="30">
        <f>SUM(AI3:AI27)</f>
        <v>97.55999999999999</v>
      </c>
      <c r="AJ28" s="83">
        <v>250</v>
      </c>
      <c r="AK28" s="30">
        <f>SUM(AK3:AK27)</f>
        <v>100.5</v>
      </c>
      <c r="AL28" s="83">
        <v>250</v>
      </c>
      <c r="AM28" s="30">
        <f>SUM(AM3:AM27)</f>
        <v>100.56</v>
      </c>
      <c r="AN28" s="83">
        <v>250</v>
      </c>
      <c r="AO28" s="30">
        <f>SUM(AO3:AO27)</f>
        <v>100.2</v>
      </c>
      <c r="AP28" s="83">
        <v>250</v>
      </c>
      <c r="AQ28" s="30">
        <f>SUM(AQ3:AQ27)</f>
        <v>100.42000000000002</v>
      </c>
      <c r="AR28" s="83">
        <v>250</v>
      </c>
      <c r="AS28" s="67">
        <f>SUM(AS3:AS27)</f>
        <v>100.53999999999999</v>
      </c>
      <c r="AT28" s="132">
        <v>250</v>
      </c>
      <c r="AU28" s="30">
        <f>SUM(AU3:AU27)</f>
        <v>100.10000000000001</v>
      </c>
      <c r="AV28" s="132">
        <v>250</v>
      </c>
      <c r="AW28" s="30">
        <f>SUM(AW3:AW27)</f>
        <v>100.00999999999999</v>
      </c>
      <c r="AX28" s="134">
        <v>250</v>
      </c>
      <c r="AY28" s="67">
        <f>SUM(AY3:AY27)</f>
        <v>100.00999999999999</v>
      </c>
      <c r="AZ28" s="83">
        <v>250</v>
      </c>
      <c r="BA28" s="133"/>
      <c r="BC28" s="34">
        <f>SUM(BC3:BC27)</f>
        <v>102</v>
      </c>
      <c r="BD28" s="83">
        <v>250</v>
      </c>
      <c r="BE28" s="34">
        <f>SUM(BE3:BE27)</f>
        <v>109.99</v>
      </c>
      <c r="BF28" s="83">
        <v>250</v>
      </c>
      <c r="BG28" s="112">
        <f>SUM(BG3:BG27)</f>
        <v>109</v>
      </c>
      <c r="BH28" s="132">
        <v>250</v>
      </c>
      <c r="BI28" s="30">
        <f>SUM(BI3:BI27)</f>
        <v>92</v>
      </c>
      <c r="BJ28" s="83">
        <v>250</v>
      </c>
      <c r="BK28" s="67">
        <f>SUM(BK3:BK27)</f>
        <v>100</v>
      </c>
      <c r="BL28" s="132">
        <v>250</v>
      </c>
      <c r="BM28" s="30">
        <f>SUM(BM3:BM27)</f>
        <v>100</v>
      </c>
      <c r="BN28" s="83">
        <v>250</v>
      </c>
      <c r="BO28" s="67">
        <f>SUM(BO3:BO27)</f>
        <v>100</v>
      </c>
      <c r="BP28" s="132">
        <v>250</v>
      </c>
      <c r="BQ28" s="30">
        <f>SUM(BQ3:BQ27)</f>
        <v>100</v>
      </c>
      <c r="BR28" s="83">
        <v>250</v>
      </c>
      <c r="BS28" s="81"/>
      <c r="BU28" s="30">
        <f>SUM(BU3:BU27)</f>
        <v>100</v>
      </c>
      <c r="BV28" s="83">
        <v>250</v>
      </c>
      <c r="BW28" s="67">
        <f>SUM(BW3:BW27)</f>
        <v>112</v>
      </c>
      <c r="BX28" s="132">
        <v>250</v>
      </c>
      <c r="BY28" s="30">
        <f>SUM(BY3:BY27)</f>
        <v>112</v>
      </c>
      <c r="BZ28" s="83">
        <v>250</v>
      </c>
      <c r="CA28" s="67">
        <f>SUM(CA3:CA27)</f>
        <v>100</v>
      </c>
      <c r="CB28" s="132">
        <v>250</v>
      </c>
      <c r="CC28" s="30">
        <f>SUM(CC3:CC27)</f>
        <v>100</v>
      </c>
      <c r="CD28" s="83">
        <v>250</v>
      </c>
      <c r="CE28" s="30">
        <f>SUM(CE3:CE27)</f>
        <v>96</v>
      </c>
      <c r="CF28" s="83">
        <v>250</v>
      </c>
      <c r="CJ28" s="30">
        <f>SUM(CJ3:CJ27)</f>
        <v>1020</v>
      </c>
      <c r="CK28" s="83">
        <v>250</v>
      </c>
      <c r="CL28" s="30">
        <f>SUM(CL3:CL27)</f>
        <v>266</v>
      </c>
      <c r="CM28" s="83">
        <v>250</v>
      </c>
      <c r="CN28" s="30">
        <f>SUM(CN3:CN27)</f>
        <v>85</v>
      </c>
      <c r="CO28" s="83">
        <v>250</v>
      </c>
      <c r="CP28" s="30">
        <f>SUM(CP3:CP27)</f>
        <v>90</v>
      </c>
      <c r="CQ28" s="83">
        <v>250</v>
      </c>
      <c r="CR28" s="30">
        <f>SUM(CR3:CR27)</f>
        <v>60</v>
      </c>
      <c r="CS28" s="83">
        <v>250</v>
      </c>
      <c r="DB28" s="133"/>
      <c r="DD28" s="30">
        <f>SUM(DD3:DD27)</f>
        <v>455</v>
      </c>
      <c r="DE28" s="83">
        <v>250</v>
      </c>
      <c r="DF28" s="30">
        <f>SUM(DF3:DF27)</f>
        <v>440</v>
      </c>
      <c r="DG28" s="83">
        <v>250</v>
      </c>
      <c r="DH28" s="30">
        <f>SUM(DH3:DH27)</f>
        <v>470</v>
      </c>
      <c r="DI28" s="83">
        <v>100</v>
      </c>
      <c r="DJ28" s="30">
        <f>SUM(DJ3:DJ27)</f>
        <v>95</v>
      </c>
      <c r="DK28" s="83">
        <v>100</v>
      </c>
      <c r="DL28" s="81"/>
      <c r="DM28" s="81"/>
      <c r="DN28" s="81"/>
      <c r="DO28" s="81"/>
      <c r="DP28" s="81"/>
      <c r="DQ28" s="81"/>
      <c r="DR28" s="81"/>
      <c r="DS28" s="81"/>
      <c r="DT28" s="81"/>
      <c r="DU28" s="135"/>
      <c r="DV28" s="30">
        <f>SUM(DV3:DV27)</f>
        <v>269</v>
      </c>
      <c r="DW28" s="83">
        <v>250</v>
      </c>
      <c r="DX28" s="135"/>
      <c r="DY28" s="135"/>
      <c r="DZ28" s="135"/>
      <c r="EA28" s="135"/>
      <c r="EB28" s="135"/>
      <c r="EC28" s="135"/>
      <c r="ED28" s="135"/>
      <c r="EE28" s="135"/>
      <c r="EF28" s="81"/>
      <c r="EH28" s="30">
        <f>SUM(EH3:EH27)</f>
        <v>100</v>
      </c>
      <c r="EI28" s="83">
        <v>250</v>
      </c>
      <c r="EJ28" s="30">
        <f>SUM(EJ3:EJ27)</f>
        <v>119</v>
      </c>
      <c r="EK28" s="83">
        <v>250</v>
      </c>
      <c r="EL28" s="67">
        <f>SUM(EL3:EL27)</f>
        <v>83</v>
      </c>
      <c r="EM28" s="132">
        <v>250</v>
      </c>
      <c r="EN28" s="30">
        <f>SUM(EN3:EN27)</f>
        <v>102.25</v>
      </c>
      <c r="EO28" s="83">
        <v>250</v>
      </c>
      <c r="EP28" s="67">
        <f>SUM(EP3:EP27)</f>
        <v>102.75</v>
      </c>
      <c r="EQ28" s="132">
        <v>250</v>
      </c>
      <c r="ER28" s="30">
        <f>SUM(ER3:ER27)</f>
        <v>101.75</v>
      </c>
      <c r="ES28" s="83">
        <v>250</v>
      </c>
      <c r="ET28" s="67">
        <f>SUM(ET3:ET27)</f>
        <v>84.75</v>
      </c>
      <c r="EU28" s="132">
        <v>250</v>
      </c>
      <c r="EV28" s="30">
        <f>SUM(EV3:EV27)</f>
        <v>96</v>
      </c>
      <c r="EW28" s="83">
        <v>250</v>
      </c>
      <c r="EZ28" s="30">
        <f>SUM(EZ3:EZ27)</f>
        <v>113</v>
      </c>
      <c r="FA28" s="83">
        <v>250</v>
      </c>
      <c r="FB28" s="30">
        <f>SUM(FB3:FB27)</f>
        <v>100</v>
      </c>
      <c r="FC28" s="83">
        <v>250</v>
      </c>
      <c r="FD28" s="30">
        <f>SUM(FD3:FD27)</f>
        <v>97</v>
      </c>
      <c r="FE28" s="83">
        <v>250</v>
      </c>
      <c r="FF28" s="30">
        <f>SUM(FF3:FF27)</f>
        <v>110</v>
      </c>
      <c r="FG28" s="83">
        <v>250</v>
      </c>
      <c r="FH28" s="30">
        <f>SUM(FH3:FH27)</f>
        <v>103</v>
      </c>
      <c r="FI28" s="83">
        <v>250</v>
      </c>
      <c r="FS28" s="30">
        <f>SUM(FS3:FS27)</f>
        <v>101</v>
      </c>
      <c r="FT28" s="83">
        <v>250</v>
      </c>
      <c r="FU28" s="30">
        <f>SUM(FU3:FU27)</f>
        <v>103</v>
      </c>
      <c r="FV28" s="83">
        <v>250</v>
      </c>
    </row>
    <row r="29" spans="1:178" ht="12.75">
      <c r="A29" s="46"/>
      <c r="B29" s="19"/>
      <c r="C29" s="3" t="e">
        <f>SUM(C6:C28)</f>
        <v>#REF!</v>
      </c>
      <c r="E29" s="46"/>
      <c r="F29" s="19"/>
      <c r="G29" s="46"/>
      <c r="H29" s="19"/>
      <c r="I29" s="70"/>
      <c r="J29" s="17"/>
      <c r="K29" s="46"/>
      <c r="L29" s="19"/>
      <c r="M29" s="70"/>
      <c r="N29" s="17"/>
      <c r="O29" s="46"/>
      <c r="P29" s="19"/>
      <c r="Q29" s="17"/>
      <c r="S29" s="46"/>
      <c r="T29" s="19"/>
      <c r="U29" s="70"/>
      <c r="V29" s="17"/>
      <c r="W29" s="46"/>
      <c r="X29" s="19"/>
      <c r="Y29" s="70"/>
      <c r="Z29" s="17"/>
      <c r="AA29" s="46"/>
      <c r="AB29" s="19"/>
      <c r="AC29" s="17"/>
      <c r="AD29" s="17"/>
      <c r="AE29" s="45"/>
      <c r="AF29" s="19"/>
      <c r="AG29" s="17"/>
      <c r="AH29" t="s">
        <v>91</v>
      </c>
      <c r="AI29" s="45"/>
      <c r="AJ29" s="19" t="s">
        <v>90</v>
      </c>
      <c r="AK29" s="45"/>
      <c r="AL29" s="19" t="s">
        <v>90</v>
      </c>
      <c r="AM29" s="45"/>
      <c r="AN29" s="19" t="s">
        <v>90</v>
      </c>
      <c r="AO29" s="45"/>
      <c r="AP29" s="19" t="s">
        <v>90</v>
      </c>
      <c r="AQ29" s="45"/>
      <c r="AR29" s="19" t="s">
        <v>90</v>
      </c>
      <c r="AS29" s="17"/>
      <c r="AT29" s="17" t="s">
        <v>90</v>
      </c>
      <c r="AU29" s="45"/>
      <c r="AV29" s="17" t="s">
        <v>90</v>
      </c>
      <c r="AW29" s="45"/>
      <c r="AX29" s="19" t="s">
        <v>90</v>
      </c>
      <c r="AY29" s="17"/>
      <c r="AZ29" s="19" t="s">
        <v>90</v>
      </c>
      <c r="BA29" s="17"/>
      <c r="BB29" t="s">
        <v>91</v>
      </c>
      <c r="BC29" s="45"/>
      <c r="BD29" s="19"/>
      <c r="BE29" s="45"/>
      <c r="BF29" s="19"/>
      <c r="BG29" s="96"/>
      <c r="BH29" s="17"/>
      <c r="BI29" s="46"/>
      <c r="BJ29" s="19"/>
      <c r="BK29" s="70"/>
      <c r="BL29" s="17"/>
      <c r="BM29" s="46"/>
      <c r="BN29" s="19"/>
      <c r="BO29" s="70"/>
      <c r="BP29" s="17"/>
      <c r="BQ29" s="46"/>
      <c r="BR29" s="19"/>
      <c r="BS29" s="37"/>
      <c r="BT29" t="s">
        <v>91</v>
      </c>
      <c r="BU29" s="46"/>
      <c r="BV29" s="19"/>
      <c r="BW29" s="70"/>
      <c r="BX29" s="17"/>
      <c r="BY29" s="46"/>
      <c r="BZ29" s="19"/>
      <c r="CA29" s="70"/>
      <c r="CB29" s="17"/>
      <c r="CC29" s="46"/>
      <c r="CD29" s="19"/>
      <c r="CE29" s="46"/>
      <c r="CF29" s="19"/>
      <c r="CI29" t="s">
        <v>91</v>
      </c>
      <c r="CJ29" s="46"/>
      <c r="CK29" s="19"/>
      <c r="CL29" s="46"/>
      <c r="CM29" s="19" t="s">
        <v>99</v>
      </c>
      <c r="CN29" s="46"/>
      <c r="CO29" s="19" t="s">
        <v>99</v>
      </c>
      <c r="CP29" s="46"/>
      <c r="CQ29" s="19" t="s">
        <v>99</v>
      </c>
      <c r="CR29" s="46"/>
      <c r="CS29" s="19" t="s">
        <v>99</v>
      </c>
      <c r="DB29" s="17"/>
      <c r="DC29" t="s">
        <v>91</v>
      </c>
      <c r="DD29" s="46"/>
      <c r="DE29" s="19"/>
      <c r="DF29" s="46"/>
      <c r="DG29" s="19"/>
      <c r="DH29" s="46"/>
      <c r="DI29" s="19"/>
      <c r="DJ29" s="46"/>
      <c r="DK29" s="19"/>
      <c r="DL29" s="17"/>
      <c r="DM29" s="17"/>
      <c r="DN29" s="17"/>
      <c r="DO29" s="17"/>
      <c r="DP29" s="17"/>
      <c r="DQ29" s="17"/>
      <c r="DR29" s="17"/>
      <c r="DS29" s="17"/>
      <c r="DT29" s="17"/>
      <c r="DU29" t="s">
        <v>91</v>
      </c>
      <c r="DV29" s="46"/>
      <c r="DW29" s="19"/>
      <c r="EF29" s="17"/>
      <c r="EG29" t="s">
        <v>91</v>
      </c>
      <c r="EH29" s="46"/>
      <c r="EI29" s="19"/>
      <c r="EJ29" s="46"/>
      <c r="EK29" s="19"/>
      <c r="EL29" s="70"/>
      <c r="EM29" s="17"/>
      <c r="EN29" s="46"/>
      <c r="EO29" s="19"/>
      <c r="EP29" s="70"/>
      <c r="EQ29" s="17"/>
      <c r="ER29" s="46"/>
      <c r="ES29" s="19"/>
      <c r="ET29" s="70"/>
      <c r="EU29" s="17"/>
      <c r="EV29" s="46"/>
      <c r="EW29" s="19"/>
      <c r="EY29" t="s">
        <v>91</v>
      </c>
      <c r="EZ29" s="46"/>
      <c r="FA29" s="19"/>
      <c r="FB29" s="46"/>
      <c r="FC29" s="19"/>
      <c r="FD29" s="46"/>
      <c r="FE29" s="19"/>
      <c r="FF29" s="46"/>
      <c r="FG29" s="19"/>
      <c r="FH29" s="46"/>
      <c r="FI29" s="19"/>
      <c r="FR29" t="s">
        <v>91</v>
      </c>
      <c r="FS29" s="46"/>
      <c r="FT29" s="19"/>
      <c r="FU29" s="46"/>
      <c r="FV29" s="19"/>
    </row>
    <row r="30" spans="1:178" ht="12.75">
      <c r="A30" s="46" t="s">
        <v>92</v>
      </c>
      <c r="B30" s="56">
        <v>1250</v>
      </c>
      <c r="E30" s="46"/>
      <c r="F30" s="38">
        <v>1260</v>
      </c>
      <c r="G30" s="46" t="s">
        <v>92</v>
      </c>
      <c r="H30" s="38">
        <v>1260</v>
      </c>
      <c r="I30" s="70" t="s">
        <v>92</v>
      </c>
      <c r="J30" s="70">
        <v>1260</v>
      </c>
      <c r="K30" s="57" t="s">
        <v>92</v>
      </c>
      <c r="L30" s="59">
        <v>1260</v>
      </c>
      <c r="M30" s="70" t="s">
        <v>92</v>
      </c>
      <c r="N30" s="70">
        <v>1260</v>
      </c>
      <c r="O30" s="46" t="s">
        <v>96</v>
      </c>
      <c r="P30" s="38">
        <v>1260</v>
      </c>
      <c r="Q30" s="70"/>
      <c r="S30" s="46" t="s">
        <v>96</v>
      </c>
      <c r="T30" s="38">
        <v>1260</v>
      </c>
      <c r="U30" s="70" t="s">
        <v>96</v>
      </c>
      <c r="V30" s="70">
        <v>1260</v>
      </c>
      <c r="W30" s="46" t="s">
        <v>92</v>
      </c>
      <c r="X30" s="38">
        <v>1260</v>
      </c>
      <c r="Y30" s="70" t="s">
        <v>95</v>
      </c>
      <c r="Z30" s="70">
        <v>1260</v>
      </c>
      <c r="AA30" s="46" t="s">
        <v>95</v>
      </c>
      <c r="AB30" s="38">
        <v>1260</v>
      </c>
      <c r="AC30" s="17" t="s">
        <v>96</v>
      </c>
      <c r="AD30" s="70">
        <v>1260</v>
      </c>
      <c r="AE30" s="45" t="s">
        <v>96</v>
      </c>
      <c r="AF30" s="38">
        <v>1260</v>
      </c>
      <c r="AG30" s="70"/>
      <c r="AI30" s="45" t="s">
        <v>92</v>
      </c>
      <c r="AJ30" s="19">
        <v>1280</v>
      </c>
      <c r="AK30" s="45" t="s">
        <v>92</v>
      </c>
      <c r="AL30" s="19">
        <v>1280</v>
      </c>
      <c r="AM30" s="45" t="s">
        <v>92</v>
      </c>
      <c r="AN30" s="19">
        <v>1280</v>
      </c>
      <c r="AO30" s="45" t="s">
        <v>92</v>
      </c>
      <c r="AP30" s="19">
        <v>1280</v>
      </c>
      <c r="AQ30" s="45" t="s">
        <v>92</v>
      </c>
      <c r="AR30" s="19">
        <v>1280</v>
      </c>
      <c r="AS30" s="17" t="s">
        <v>92</v>
      </c>
      <c r="AT30" s="17">
        <v>1280</v>
      </c>
      <c r="AU30" s="45" t="s">
        <v>92</v>
      </c>
      <c r="AV30" s="17">
        <v>1280</v>
      </c>
      <c r="AW30" s="45" t="s">
        <v>92</v>
      </c>
      <c r="AX30" s="19">
        <v>1280</v>
      </c>
      <c r="AY30" s="17" t="s">
        <v>92</v>
      </c>
      <c r="AZ30" s="19">
        <v>1280</v>
      </c>
      <c r="BA30" s="17"/>
      <c r="BC30" s="45" t="s">
        <v>92</v>
      </c>
      <c r="BD30" s="19">
        <v>1280</v>
      </c>
      <c r="BE30" s="45" t="s">
        <v>96</v>
      </c>
      <c r="BF30" s="19">
        <v>1280</v>
      </c>
      <c r="BG30" s="17" t="s">
        <v>96</v>
      </c>
      <c r="BH30" s="17">
        <v>1280</v>
      </c>
      <c r="BI30" s="46" t="s">
        <v>92</v>
      </c>
      <c r="BJ30" s="56" t="s">
        <v>99</v>
      </c>
      <c r="BK30" s="70" t="s">
        <v>92</v>
      </c>
      <c r="BL30" s="37">
        <v>1250</v>
      </c>
      <c r="BM30" s="46" t="s">
        <v>92</v>
      </c>
      <c r="BN30" s="56">
        <v>1250</v>
      </c>
      <c r="BO30" s="70" t="s">
        <v>92</v>
      </c>
      <c r="BP30" s="37">
        <v>1250</v>
      </c>
      <c r="BQ30" s="46" t="s">
        <v>92</v>
      </c>
      <c r="BR30" s="56">
        <v>1250</v>
      </c>
      <c r="BS30" s="37"/>
      <c r="BU30" s="46" t="s">
        <v>92</v>
      </c>
      <c r="BV30" s="56">
        <v>1250</v>
      </c>
      <c r="BW30" s="70" t="s">
        <v>92</v>
      </c>
      <c r="BX30" s="37">
        <v>1250</v>
      </c>
      <c r="BY30" s="46" t="s">
        <v>92</v>
      </c>
      <c r="BZ30" s="56">
        <v>1250</v>
      </c>
      <c r="CA30" s="70" t="s">
        <v>92</v>
      </c>
      <c r="CB30" s="37">
        <v>1250</v>
      </c>
      <c r="CC30" s="46" t="s">
        <v>92</v>
      </c>
      <c r="CD30" s="56">
        <v>1250</v>
      </c>
      <c r="CE30" s="46" t="s">
        <v>92</v>
      </c>
      <c r="CF30" s="56">
        <v>1250</v>
      </c>
      <c r="CJ30" s="46" t="s">
        <v>92</v>
      </c>
      <c r="CK30" s="56" t="s">
        <v>99</v>
      </c>
      <c r="CL30" s="46" t="s">
        <v>92</v>
      </c>
      <c r="CM30" s="56">
        <v>1250</v>
      </c>
      <c r="CN30" s="46" t="s">
        <v>92</v>
      </c>
      <c r="CO30" s="56">
        <v>1250</v>
      </c>
      <c r="CP30" s="46" t="s">
        <v>92</v>
      </c>
      <c r="CQ30" s="56">
        <v>1250</v>
      </c>
      <c r="CR30" s="46" t="s">
        <v>92</v>
      </c>
      <c r="CS30" s="56">
        <v>1250</v>
      </c>
      <c r="DB30" s="37"/>
      <c r="DD30" s="46" t="s">
        <v>92</v>
      </c>
      <c r="DE30" s="56" t="s">
        <v>99</v>
      </c>
      <c r="DF30" s="46" t="s">
        <v>92</v>
      </c>
      <c r="DG30" s="56" t="s">
        <v>99</v>
      </c>
      <c r="DH30" s="46" t="s">
        <v>92</v>
      </c>
      <c r="DI30" s="56" t="s">
        <v>99</v>
      </c>
      <c r="DJ30" s="46" t="s">
        <v>92</v>
      </c>
      <c r="DK30" s="56" t="s">
        <v>99</v>
      </c>
      <c r="DL30" s="37"/>
      <c r="DM30" s="37"/>
      <c r="DN30" s="37"/>
      <c r="DO30" s="37"/>
      <c r="DP30" s="37"/>
      <c r="DQ30" s="37"/>
      <c r="DR30" s="37"/>
      <c r="DS30" s="37"/>
      <c r="DT30" s="37"/>
      <c r="DU30" s="37"/>
      <c r="DV30" s="46" t="s">
        <v>92</v>
      </c>
      <c r="DW30" s="56">
        <v>1250</v>
      </c>
      <c r="DX30" s="37"/>
      <c r="DY30" s="37"/>
      <c r="DZ30" s="37"/>
      <c r="EA30" s="37"/>
      <c r="EB30" s="37"/>
      <c r="EC30" s="37"/>
      <c r="ED30" s="37"/>
      <c r="EE30" s="37"/>
      <c r="EF30" s="37"/>
      <c r="EH30" s="46" t="s">
        <v>92</v>
      </c>
      <c r="EI30" s="136" t="s">
        <v>183</v>
      </c>
      <c r="EJ30" s="57" t="s">
        <v>92</v>
      </c>
      <c r="EK30" s="58" t="s">
        <v>183</v>
      </c>
      <c r="EL30" s="70" t="s">
        <v>92</v>
      </c>
      <c r="EM30" s="37" t="s">
        <v>184</v>
      </c>
      <c r="EN30" s="46" t="s">
        <v>92</v>
      </c>
      <c r="EO30" s="56" t="s">
        <v>185</v>
      </c>
      <c r="EP30" s="70" t="s">
        <v>92</v>
      </c>
      <c r="EQ30" s="37" t="s">
        <v>185</v>
      </c>
      <c r="ER30" s="46" t="s">
        <v>92</v>
      </c>
      <c r="ES30" s="56" t="s">
        <v>185</v>
      </c>
      <c r="ET30" s="70" t="s">
        <v>92</v>
      </c>
      <c r="EU30" s="37" t="s">
        <v>185</v>
      </c>
      <c r="EV30" s="46" t="s">
        <v>92</v>
      </c>
      <c r="EW30" s="56" t="s">
        <v>185</v>
      </c>
      <c r="EZ30" s="46" t="s">
        <v>92</v>
      </c>
      <c r="FA30" s="56" t="s">
        <v>185</v>
      </c>
      <c r="FB30" s="46" t="s">
        <v>92</v>
      </c>
      <c r="FC30" s="56" t="s">
        <v>185</v>
      </c>
      <c r="FD30" s="46" t="s">
        <v>92</v>
      </c>
      <c r="FE30" s="56" t="s">
        <v>185</v>
      </c>
      <c r="FF30" s="46" t="s">
        <v>92</v>
      </c>
      <c r="FG30" s="56" t="s">
        <v>185</v>
      </c>
      <c r="FH30" s="46" t="s">
        <v>92</v>
      </c>
      <c r="FI30" s="56" t="s">
        <v>185</v>
      </c>
      <c r="FS30" s="46" t="s">
        <v>92</v>
      </c>
      <c r="FT30" s="56" t="s">
        <v>185</v>
      </c>
      <c r="FU30" s="46" t="s">
        <v>92</v>
      </c>
      <c r="FV30" s="56" t="s">
        <v>185</v>
      </c>
    </row>
    <row r="31" spans="1:178" ht="12.75">
      <c r="A31" s="57"/>
      <c r="B31" s="58"/>
      <c r="E31" s="57"/>
      <c r="F31" s="59">
        <v>1280</v>
      </c>
      <c r="G31" s="57"/>
      <c r="H31" s="59">
        <v>1280</v>
      </c>
      <c r="I31" s="137"/>
      <c r="J31" s="59">
        <v>1280</v>
      </c>
      <c r="K31" s="57"/>
      <c r="L31" s="59">
        <v>1280</v>
      </c>
      <c r="M31" s="57"/>
      <c r="N31" s="137">
        <v>1280</v>
      </c>
      <c r="O31" s="57"/>
      <c r="P31" s="59">
        <v>1280</v>
      </c>
      <c r="Q31" s="70"/>
      <c r="S31" s="57"/>
      <c r="T31" s="59">
        <v>1280</v>
      </c>
      <c r="U31" s="137"/>
      <c r="V31" s="137">
        <v>1280</v>
      </c>
      <c r="W31" s="57"/>
      <c r="X31" s="59">
        <v>1280</v>
      </c>
      <c r="Y31" s="137"/>
      <c r="Z31" s="137">
        <v>1280</v>
      </c>
      <c r="AA31" s="57"/>
      <c r="AB31" s="59">
        <v>1280</v>
      </c>
      <c r="AC31" s="138"/>
      <c r="AD31" s="137">
        <v>1280</v>
      </c>
      <c r="AE31" s="60"/>
      <c r="AF31" s="59">
        <v>1280</v>
      </c>
      <c r="AG31" s="70"/>
      <c r="AI31" s="60"/>
      <c r="AJ31" s="61">
        <v>1285</v>
      </c>
      <c r="AK31" s="60"/>
      <c r="AL31" s="61">
        <v>1285</v>
      </c>
      <c r="AM31" s="60"/>
      <c r="AN31" s="61">
        <v>1285</v>
      </c>
      <c r="AO31" s="60"/>
      <c r="AP31" s="61">
        <v>1285</v>
      </c>
      <c r="AQ31" s="60"/>
      <c r="AR31" s="61">
        <v>1285</v>
      </c>
      <c r="AS31" s="138"/>
      <c r="AT31" s="138">
        <v>1285</v>
      </c>
      <c r="AU31" s="60"/>
      <c r="AV31" s="138">
        <v>1285</v>
      </c>
      <c r="AW31" s="60"/>
      <c r="AX31" s="61">
        <v>1285</v>
      </c>
      <c r="AY31" s="138"/>
      <c r="AZ31" s="61">
        <v>1285</v>
      </c>
      <c r="BA31" s="17"/>
      <c r="BC31" s="60"/>
      <c r="BD31" s="61">
        <v>1285</v>
      </c>
      <c r="BE31" s="60"/>
      <c r="BF31" s="61">
        <v>1285</v>
      </c>
      <c r="BG31" s="138"/>
      <c r="BH31" s="138">
        <v>1285</v>
      </c>
      <c r="BI31" s="57"/>
      <c r="BJ31" s="58" t="s">
        <v>101</v>
      </c>
      <c r="BK31" s="137"/>
      <c r="BL31" s="139"/>
      <c r="BM31" s="57"/>
      <c r="BN31" s="58"/>
      <c r="BO31" s="137"/>
      <c r="BP31" s="139"/>
      <c r="BQ31" s="57"/>
      <c r="BR31" s="58"/>
      <c r="BS31" s="37"/>
      <c r="BU31" s="57" t="s">
        <v>182</v>
      </c>
      <c r="BV31" s="58"/>
      <c r="BW31" s="137"/>
      <c r="BX31" s="139"/>
      <c r="BY31" s="57"/>
      <c r="BZ31" s="58"/>
      <c r="CA31" s="137"/>
      <c r="CB31" s="139"/>
      <c r="CC31" s="57"/>
      <c r="CD31" s="58"/>
      <c r="CE31" s="57"/>
      <c r="CF31" s="58"/>
      <c r="CJ31" s="57"/>
      <c r="CK31" s="58" t="s">
        <v>101</v>
      </c>
      <c r="CL31" s="57"/>
      <c r="CM31" s="58"/>
      <c r="CN31" s="57"/>
      <c r="CO31" s="58"/>
      <c r="CP31" s="57"/>
      <c r="CQ31" s="58"/>
      <c r="CR31" s="57"/>
      <c r="CS31" s="58"/>
      <c r="DB31" s="37"/>
      <c r="DD31" s="57"/>
      <c r="DE31" s="58" t="s">
        <v>101</v>
      </c>
      <c r="DF31" s="57"/>
      <c r="DG31" s="58" t="s">
        <v>101</v>
      </c>
      <c r="DH31" s="57"/>
      <c r="DI31" s="58" t="s">
        <v>101</v>
      </c>
      <c r="DJ31" s="57"/>
      <c r="DK31" s="58" t="s">
        <v>101</v>
      </c>
      <c r="DL31" s="37"/>
      <c r="DM31" s="37"/>
      <c r="DN31" s="37"/>
      <c r="DO31" s="37"/>
      <c r="DP31" s="37"/>
      <c r="DQ31" s="37"/>
      <c r="DR31" s="37"/>
      <c r="DS31" s="37"/>
      <c r="DT31" s="37"/>
      <c r="DU31" s="37"/>
      <c r="DV31" s="57"/>
      <c r="DW31" s="58"/>
      <c r="DX31" s="37"/>
      <c r="DY31" s="37"/>
      <c r="DZ31" s="37"/>
      <c r="EA31" s="37"/>
      <c r="EB31" s="37"/>
      <c r="EC31" s="37"/>
      <c r="ED31" s="37"/>
      <c r="EE31" s="37"/>
      <c r="EF31" s="37"/>
      <c r="EH31" s="57"/>
      <c r="EI31" s="58"/>
      <c r="EJ31" s="57"/>
      <c r="EK31" s="58"/>
      <c r="EL31" s="57"/>
      <c r="EM31" s="139"/>
      <c r="EN31" s="57"/>
      <c r="EO31" s="58"/>
      <c r="EP31" s="137"/>
      <c r="EQ31" s="139"/>
      <c r="ER31" s="57"/>
      <c r="ES31" s="58"/>
      <c r="ET31" s="137"/>
      <c r="EU31" s="139"/>
      <c r="EV31" s="57"/>
      <c r="EW31" s="58"/>
      <c r="EZ31" s="57"/>
      <c r="FA31" s="58"/>
      <c r="FB31" s="57"/>
      <c r="FC31" s="58"/>
      <c r="FD31" s="57"/>
      <c r="FE31" s="58"/>
      <c r="FF31" s="57"/>
      <c r="FG31" s="58"/>
      <c r="FH31" s="57"/>
      <c r="FI31" s="58"/>
      <c r="FS31" s="57"/>
      <c r="FT31" s="58"/>
      <c r="FU31" s="57"/>
      <c r="FV31" s="58"/>
    </row>
    <row r="32" spans="30:74" ht="12.75">
      <c r="AD32" s="140"/>
      <c r="AJ32" s="141"/>
      <c r="AN32" s="141"/>
      <c r="AR32" s="141"/>
      <c r="AT32" s="141"/>
      <c r="BL32" s="141"/>
      <c r="BP32" s="141"/>
      <c r="BR32" s="141"/>
      <c r="BS32" s="135"/>
      <c r="BV32" s="141"/>
    </row>
    <row r="33" ht="12.75">
      <c r="AL33" s="1"/>
    </row>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101" ht="12.75"/>
    <row r="102" ht="12.75"/>
    <row r="103" ht="12.75"/>
    <row r="104" ht="12.75"/>
  </sheetData>
  <printOptions gridLines="1"/>
  <pageMargins left="0.7875" right="0.7875" top="0.9840277777777777" bottom="0.9840277777777777" header="0.5118055555555555" footer="0.5118055555555555"/>
  <pageSetup horizontalDpi="300" verticalDpi="300" orientation="landscape" paperSize="9"/>
  <legacyDrawing r:id="rId2"/>
</worksheet>
</file>

<file path=xl/worksheets/sheet8.xml><?xml version="1.0" encoding="utf-8"?>
<worksheet xmlns="http://schemas.openxmlformats.org/spreadsheetml/2006/main" xmlns:r="http://schemas.openxmlformats.org/officeDocument/2006/relationships">
  <dimension ref="A1:V48"/>
  <sheetViews>
    <sheetView tabSelected="1" workbookViewId="0" topLeftCell="A1">
      <selection activeCell="E27" sqref="E27"/>
    </sheetView>
  </sheetViews>
  <sheetFormatPr defaultColWidth="11.421875" defaultRowHeight="12.75"/>
  <cols>
    <col min="1" max="1" width="3.57421875" style="0" customWidth="1"/>
    <col min="2" max="2" width="19.140625" style="0" customWidth="1"/>
    <col min="3" max="3" width="5.7109375" style="0" customWidth="1"/>
    <col min="4" max="4" width="7.421875" style="0" customWidth="1"/>
    <col min="5" max="5" width="5.7109375" style="0" customWidth="1"/>
    <col min="6" max="8" width="6.28125" style="0" customWidth="1"/>
    <col min="9" max="9" width="12.8515625" style="0" customWidth="1"/>
    <col min="10" max="10" width="3.57421875" style="0" customWidth="1"/>
    <col min="11" max="12" width="6.28125" style="0" customWidth="1"/>
    <col min="13" max="13" width="6.57421875" style="0" customWidth="1"/>
    <col min="14" max="14" width="1.421875" style="0" customWidth="1"/>
    <col min="15" max="16" width="6.28125" style="0" customWidth="1"/>
    <col min="17" max="17" width="7.140625" style="0" customWidth="1"/>
    <col min="18" max="18" width="9.28125" style="0" customWidth="1"/>
    <col min="19" max="19" width="8.140625" style="0" customWidth="1"/>
    <col min="20" max="20" width="6.28125" style="0" customWidth="1"/>
  </cols>
  <sheetData>
    <row r="1" spans="5:20" ht="28.5" customHeight="1">
      <c r="E1" s="17"/>
      <c r="F1" s="17"/>
      <c r="Q1" s="142" t="str">
        <f>C6</f>
        <v> bleu cobalt</v>
      </c>
      <c r="R1" s="143"/>
      <c r="S1" s="143"/>
      <c r="T1" s="144">
        <f>C7</f>
        <v>14</v>
      </c>
    </row>
    <row r="2" spans="2:20" ht="12.75">
      <c r="B2" s="17"/>
      <c r="C2" s="17"/>
      <c r="D2" s="17"/>
      <c r="E2" s="17"/>
      <c r="F2" s="145"/>
      <c r="G2" s="145"/>
      <c r="H2" s="145"/>
      <c r="I2" s="145"/>
      <c r="K2" s="146" t="s">
        <v>186</v>
      </c>
      <c r="L2" s="147" t="s">
        <v>187</v>
      </c>
      <c r="M2" s="148" t="s">
        <v>188</v>
      </c>
      <c r="O2" s="149" t="s">
        <v>189</v>
      </c>
      <c r="P2" s="149"/>
      <c r="Q2" s="150">
        <f>'feuille de calcul'!DU47</f>
        <v>0</v>
      </c>
      <c r="R2" s="150"/>
      <c r="S2" s="150"/>
      <c r="T2" s="145"/>
    </row>
    <row r="3" spans="2:20" ht="12" customHeight="1">
      <c r="B3" s="100"/>
      <c r="C3" s="151"/>
      <c r="D3" s="152"/>
      <c r="E3" s="153"/>
      <c r="F3" s="145"/>
      <c r="G3" s="154" t="s">
        <v>190</v>
      </c>
      <c r="H3" s="154"/>
      <c r="I3" s="145"/>
      <c r="K3" s="155">
        <f>'feuille de calcul'!F57</f>
        <v>0.2596299701003301</v>
      </c>
      <c r="L3" s="156">
        <f>'feuille de calcul'!J56</f>
        <v>0.619812206337188</v>
      </c>
      <c r="M3" s="157">
        <f>'feuille de calcul'!L56</f>
        <v>0.006232580829359758</v>
      </c>
      <c r="P3" s="149"/>
      <c r="Q3" s="150"/>
      <c r="R3" s="150"/>
      <c r="S3" s="150"/>
      <c r="T3" s="145"/>
    </row>
    <row r="4" spans="2:20" ht="12" customHeight="1">
      <c r="B4" s="100"/>
      <c r="C4" s="158" t="s">
        <v>191</v>
      </c>
      <c r="D4" s="159"/>
      <c r="E4" s="153"/>
      <c r="F4" s="153"/>
      <c r="G4" s="154"/>
      <c r="H4" s="154"/>
      <c r="I4" s="160" t="s">
        <v>192</v>
      </c>
      <c r="J4" t="s">
        <v>193</v>
      </c>
      <c r="O4" s="149"/>
      <c r="P4" s="149"/>
      <c r="S4" s="145"/>
      <c r="T4" s="145"/>
    </row>
    <row r="5" spans="2:20" ht="12" customHeight="1">
      <c r="B5" s="100"/>
      <c r="C5" s="161"/>
      <c r="D5" s="159"/>
      <c r="E5" s="153"/>
      <c r="F5" s="145"/>
      <c r="G5" s="154"/>
      <c r="H5" s="154"/>
      <c r="I5" s="145"/>
      <c r="J5" s="145"/>
      <c r="K5" s="145"/>
      <c r="L5" s="145"/>
      <c r="O5" s="145"/>
      <c r="S5" s="145"/>
      <c r="T5" s="145"/>
    </row>
    <row r="6" spans="2:19" ht="81" customHeight="1">
      <c r="B6" s="100"/>
      <c r="C6" s="6" t="s">
        <v>22</v>
      </c>
      <c r="D6" s="7"/>
      <c r="E6" s="87"/>
      <c r="F6" s="87"/>
      <c r="G6" s="162"/>
      <c r="H6" s="163"/>
      <c r="I6" s="145"/>
      <c r="J6" s="145"/>
      <c r="O6" s="145"/>
      <c r="P6" s="145"/>
      <c r="Q6" s="145"/>
      <c r="R6" s="145"/>
      <c r="S6" s="145"/>
    </row>
    <row r="7" spans="2:18" ht="21" customHeight="1">
      <c r="B7" s="164" t="s">
        <v>194</v>
      </c>
      <c r="C7" s="18">
        <v>14</v>
      </c>
      <c r="D7" s="19" t="s">
        <v>152</v>
      </c>
      <c r="E7" s="165" t="s">
        <v>195</v>
      </c>
      <c r="F7" s="166" t="s">
        <v>196</v>
      </c>
      <c r="G7" s="167"/>
      <c r="H7" s="168"/>
      <c r="I7" s="153"/>
      <c r="J7" s="153"/>
      <c r="O7" s="146" t="s">
        <v>197</v>
      </c>
      <c r="P7" s="148" t="s">
        <v>198</v>
      </c>
      <c r="R7" s="149" t="s">
        <v>199</v>
      </c>
    </row>
    <row r="8" spans="1:16" ht="11.25" customHeight="1">
      <c r="A8" s="169">
        <v>1</v>
      </c>
      <c r="B8" s="170" t="s">
        <v>200</v>
      </c>
      <c r="C8" s="30">
        <v>540</v>
      </c>
      <c r="D8" s="79">
        <f>(C8)*D33/(C33)</f>
        <v>124.42396313364056</v>
      </c>
      <c r="E8" s="171">
        <v>0</v>
      </c>
      <c r="F8" s="172">
        <f>D8+E8</f>
        <v>124.42396313364056</v>
      </c>
      <c r="G8" s="113"/>
      <c r="H8" s="173"/>
      <c r="I8" s="153"/>
      <c r="J8" s="153"/>
      <c r="O8" s="155">
        <f>'feuille de calcul'!V56</f>
        <v>0.29730663403494795</v>
      </c>
      <c r="P8" s="157">
        <f>'feuille de calcul'!Z56</f>
        <v>3.2828812231917595</v>
      </c>
    </row>
    <row r="9" spans="1:12" ht="11.25" customHeight="1">
      <c r="A9" s="169">
        <v>1</v>
      </c>
      <c r="B9" s="174" t="s">
        <v>201</v>
      </c>
      <c r="C9" s="30"/>
      <c r="D9" s="79">
        <f>(C9)*D33/(C33)</f>
        <v>0</v>
      </c>
      <c r="E9" s="175">
        <v>0</v>
      </c>
      <c r="F9" s="113">
        <f>D9+E9</f>
        <v>0</v>
      </c>
      <c r="G9" s="113"/>
      <c r="H9" s="173"/>
      <c r="I9" s="153"/>
      <c r="J9" s="153"/>
      <c r="K9" s="153"/>
      <c r="L9" s="145"/>
    </row>
    <row r="10" spans="1:21" ht="11.25" customHeight="1">
      <c r="A10" s="169">
        <v>1</v>
      </c>
      <c r="B10" s="174" t="s">
        <v>202</v>
      </c>
      <c r="C10" s="30"/>
      <c r="D10" s="79">
        <f>(C10)*D33/(C33)</f>
        <v>0</v>
      </c>
      <c r="E10" s="175">
        <v>0</v>
      </c>
      <c r="F10" s="113">
        <f>D10+E10</f>
        <v>0</v>
      </c>
      <c r="G10" s="113"/>
      <c r="H10" s="173"/>
      <c r="I10" s="153"/>
      <c r="J10" s="153"/>
      <c r="K10" s="153"/>
      <c r="L10" s="145"/>
      <c r="P10" s="176" t="s">
        <v>203</v>
      </c>
      <c r="Q10" s="177"/>
      <c r="R10" s="178">
        <f>'feuille de calcul'!BS71</f>
        <v>1.7303850528192184</v>
      </c>
      <c r="S10" s="179" t="str">
        <f>'feuille de calcul'!BP74</f>
        <v>brillant possible</v>
      </c>
      <c r="T10" s="180"/>
      <c r="U10" s="105"/>
    </row>
    <row r="11" spans="1:20" ht="11.25" customHeight="1">
      <c r="A11" s="181">
        <v>4</v>
      </c>
      <c r="B11" s="182" t="s">
        <v>57</v>
      </c>
      <c r="C11" s="30">
        <v>200</v>
      </c>
      <c r="D11" s="79">
        <f>(C11)*D33/(C33)</f>
        <v>46.08294930875576</v>
      </c>
      <c r="E11" s="175">
        <v>0</v>
      </c>
      <c r="F11" s="113">
        <f>D11+E11</f>
        <v>46.08294930875576</v>
      </c>
      <c r="G11" s="113"/>
      <c r="H11" s="173"/>
      <c r="I11" s="153"/>
      <c r="J11" s="153"/>
      <c r="K11" s="145"/>
      <c r="L11" s="145"/>
      <c r="Q11" s="153"/>
      <c r="R11" s="145"/>
      <c r="S11" s="145"/>
      <c r="T11" s="145"/>
    </row>
    <row r="12" spans="1:20" ht="11.25" customHeight="1">
      <c r="A12" s="183">
        <v>2</v>
      </c>
      <c r="B12" s="184" t="s">
        <v>58</v>
      </c>
      <c r="C12" s="30"/>
      <c r="D12" s="79">
        <f>(C12)*D33/(C33)</f>
        <v>0</v>
      </c>
      <c r="E12" s="175"/>
      <c r="F12" s="113">
        <f>D12+E12</f>
        <v>0</v>
      </c>
      <c r="G12" s="113"/>
      <c r="H12" s="173"/>
      <c r="I12" s="153"/>
      <c r="J12" s="153"/>
      <c r="K12" s="145"/>
      <c r="L12" s="145"/>
      <c r="P12" s="185" t="s">
        <v>204</v>
      </c>
      <c r="Q12" s="186"/>
      <c r="R12" s="187">
        <f>'feuille de calcul'!BT83</f>
        <v>0.0905627142202524</v>
      </c>
      <c r="S12" s="188" t="str">
        <f>'feuille de calcul'!BP83</f>
        <v>optimum</v>
      </c>
      <c r="T12" s="189"/>
    </row>
    <row r="13" spans="1:19" ht="11.25" customHeight="1">
      <c r="A13" s="183">
        <v>2</v>
      </c>
      <c r="B13" s="184" t="s">
        <v>59</v>
      </c>
      <c r="C13" s="30"/>
      <c r="D13" s="79">
        <f>(C13)*D33/(C33)</f>
        <v>0</v>
      </c>
      <c r="E13" s="175">
        <v>0</v>
      </c>
      <c r="F13" s="113">
        <f>D13+E13</f>
        <v>0</v>
      </c>
      <c r="G13" s="113"/>
      <c r="H13" s="173"/>
      <c r="I13" s="153"/>
      <c r="J13" s="153"/>
      <c r="K13" s="145"/>
      <c r="L13" s="145"/>
      <c r="P13" s="153"/>
      <c r="Q13" s="153"/>
      <c r="R13" s="145"/>
      <c r="S13" s="145"/>
    </row>
    <row r="14" spans="1:20" ht="11.25" customHeight="1">
      <c r="A14" s="190">
        <v>5</v>
      </c>
      <c r="B14" s="182" t="s">
        <v>61</v>
      </c>
      <c r="C14" s="30">
        <v>270</v>
      </c>
      <c r="D14" s="79">
        <f>(C14)*D33/(C33)</f>
        <v>62.21198156682028</v>
      </c>
      <c r="E14" s="191">
        <v>0</v>
      </c>
      <c r="F14" s="113">
        <f>D14+E14</f>
        <v>62.21198156682028</v>
      </c>
      <c r="G14" s="113"/>
      <c r="H14" s="173"/>
      <c r="J14" s="192"/>
      <c r="K14" s="160"/>
      <c r="L14" s="145"/>
      <c r="P14" s="193" t="s">
        <v>205</v>
      </c>
      <c r="Q14" s="177"/>
      <c r="R14" s="194">
        <f>1/R12</f>
        <v>11.042071879249965</v>
      </c>
      <c r="S14" s="195" t="str">
        <f>IF(R14&lt;=6,"pas bon",IF(R14&lt;12,"bon",IF(R14&gt;=12,"pas bon")))</f>
        <v>bon</v>
      </c>
      <c r="T14" s="153"/>
    </row>
    <row r="15" spans="2:12" ht="11.25" customHeight="1">
      <c r="B15" s="184" t="s">
        <v>62</v>
      </c>
      <c r="C15" s="30"/>
      <c r="D15" s="79">
        <f>(C15)*D33/(C33)</f>
        <v>0</v>
      </c>
      <c r="E15" s="175">
        <v>0</v>
      </c>
      <c r="F15" s="113">
        <f>D15+E15</f>
        <v>0</v>
      </c>
      <c r="G15" s="113"/>
      <c r="H15" s="173"/>
      <c r="J15" s="192"/>
      <c r="K15" s="160"/>
      <c r="L15" s="145"/>
    </row>
    <row r="16" spans="1:20" ht="11.25" customHeight="1">
      <c r="A16" s="196">
        <v>3</v>
      </c>
      <c r="B16" s="184" t="s">
        <v>63</v>
      </c>
      <c r="C16" s="30"/>
      <c r="D16" s="79">
        <f>(C16)*D33/(C33)</f>
        <v>0</v>
      </c>
      <c r="E16" s="175">
        <v>0</v>
      </c>
      <c r="F16" s="113">
        <f>D16+E16</f>
        <v>0</v>
      </c>
      <c r="G16" s="113"/>
      <c r="H16" s="173"/>
      <c r="K16" s="145"/>
      <c r="L16" s="145"/>
      <c r="P16" s="197" t="s">
        <v>206</v>
      </c>
      <c r="Q16" s="198"/>
      <c r="R16" s="186"/>
      <c r="S16" s="187">
        <f>'feuille de calcul'!BR90</f>
        <v>10.295416274134162</v>
      </c>
      <c r="T16" s="199" t="str">
        <f>IF(S16&gt;21,"Agent matant","ok")</f>
        <v>ok</v>
      </c>
    </row>
    <row r="17" spans="1:13" ht="11.25" customHeight="1">
      <c r="A17" s="196">
        <v>3</v>
      </c>
      <c r="B17" s="184" t="s">
        <v>65</v>
      </c>
      <c r="C17" s="30"/>
      <c r="D17" s="79">
        <f>(C17)*D33/(C33)</f>
        <v>0</v>
      </c>
      <c r="E17" s="175"/>
      <c r="F17" s="113">
        <f>D17+E17</f>
        <v>0</v>
      </c>
      <c r="G17" s="113"/>
      <c r="H17" s="173"/>
      <c r="J17" s="200" t="s">
        <v>207</v>
      </c>
      <c r="L17" s="201" t="s">
        <v>208</v>
      </c>
      <c r="M17" t="s">
        <v>209</v>
      </c>
    </row>
    <row r="18" spans="2:12" ht="11.25" customHeight="1">
      <c r="B18" s="184" t="s">
        <v>68</v>
      </c>
      <c r="C18" s="118">
        <v>30</v>
      </c>
      <c r="D18" s="119">
        <f>(C18)*D33/(C33)</f>
        <v>6.912442396313364</v>
      </c>
      <c r="E18" s="175">
        <v>0</v>
      </c>
      <c r="F18" s="113">
        <f>D18+E18</f>
        <v>6.912442396313364</v>
      </c>
      <c r="G18" s="113"/>
      <c r="H18" s="173"/>
      <c r="J18" s="200"/>
      <c r="L18" s="202">
        <f>'feuille de calcul'!H47</f>
        <v>0</v>
      </c>
    </row>
    <row r="19" spans="2:19" ht="11.25" customHeight="1">
      <c r="B19" s="203" t="s">
        <v>69</v>
      </c>
      <c r="C19" s="30">
        <v>0</v>
      </c>
      <c r="D19" s="79">
        <f>(C19)*D33/(C33)</f>
        <v>0</v>
      </c>
      <c r="E19" s="175"/>
      <c r="F19" s="113">
        <f>D19+E19</f>
        <v>0</v>
      </c>
      <c r="G19" s="113"/>
      <c r="H19" s="173"/>
      <c r="J19" s="200"/>
      <c r="L19" s="201" t="s">
        <v>210</v>
      </c>
      <c r="M19" t="s">
        <v>211</v>
      </c>
      <c r="R19" s="8" t="s">
        <v>212</v>
      </c>
      <c r="S19" s="8" t="s">
        <v>213</v>
      </c>
    </row>
    <row r="20" spans="1:12" ht="11.25" customHeight="1">
      <c r="A20" s="196">
        <v>3</v>
      </c>
      <c r="B20" s="184" t="s">
        <v>70</v>
      </c>
      <c r="C20" s="46"/>
      <c r="D20" s="38"/>
      <c r="E20" s="175"/>
      <c r="F20" s="113">
        <f>D20+E20</f>
        <v>0</v>
      </c>
      <c r="G20" s="113"/>
      <c r="H20" s="173"/>
      <c r="J20" s="200"/>
      <c r="L20" s="202">
        <f>'feuille de calcul'!T47</f>
        <v>0</v>
      </c>
    </row>
    <row r="21" spans="1:16" ht="11.25" customHeight="1">
      <c r="A21" s="183">
        <v>2</v>
      </c>
      <c r="B21" s="184" t="s">
        <v>214</v>
      </c>
      <c r="C21" s="46"/>
      <c r="D21" s="38"/>
      <c r="E21" s="175">
        <v>0</v>
      </c>
      <c r="F21" s="113">
        <f>D21+E21</f>
        <v>0</v>
      </c>
      <c r="G21" s="113"/>
      <c r="H21" s="173"/>
      <c r="J21" s="200"/>
      <c r="L21" s="204" t="s">
        <v>215</v>
      </c>
      <c r="M21" t="s">
        <v>93</v>
      </c>
      <c r="O21" s="205" t="s">
        <v>216</v>
      </c>
      <c r="P21" s="205"/>
    </row>
    <row r="22" spans="2:17" ht="11.25" customHeight="1">
      <c r="B22" s="184" t="s">
        <v>72</v>
      </c>
      <c r="C22" s="46"/>
      <c r="D22" s="38"/>
      <c r="E22" s="175">
        <v>0</v>
      </c>
      <c r="F22" s="113">
        <f>D22+E22</f>
        <v>0</v>
      </c>
      <c r="G22" s="113"/>
      <c r="H22" s="173"/>
      <c r="J22" s="200"/>
      <c r="L22" s="202">
        <f>'feuille de calcul'!AH47</f>
        <v>0</v>
      </c>
      <c r="O22" s="204" t="s">
        <v>217</v>
      </c>
      <c r="P22" s="206" t="s">
        <v>218</v>
      </c>
      <c r="Q22" t="s">
        <v>219</v>
      </c>
    </row>
    <row r="23" spans="1:16" ht="11.25" customHeight="1">
      <c r="A23" s="181">
        <v>4</v>
      </c>
      <c r="B23" s="21" t="s">
        <v>73</v>
      </c>
      <c r="C23" s="46"/>
      <c r="D23" s="38"/>
      <c r="E23" s="175"/>
      <c r="F23" s="113">
        <f>D23+E23</f>
        <v>0</v>
      </c>
      <c r="G23" s="113"/>
      <c r="H23" s="173"/>
      <c r="I23" s="153"/>
      <c r="J23" s="207"/>
      <c r="O23" s="202">
        <f>'feuille de calcul'!AF56</f>
        <v>0.00183978436300273</v>
      </c>
      <c r="P23" s="202">
        <f>'feuille de calcul'!AF47</f>
        <v>0.09989820499364571</v>
      </c>
    </row>
    <row r="24" spans="2:17" ht="11.25" customHeight="1">
      <c r="B24" s="184" t="s">
        <v>74</v>
      </c>
      <c r="C24" s="118"/>
      <c r="D24" s="119">
        <f>(C24)*D33/(C33)</f>
        <v>0</v>
      </c>
      <c r="E24" s="175"/>
      <c r="F24" s="113">
        <f>D24+E24</f>
        <v>0</v>
      </c>
      <c r="G24" s="113"/>
      <c r="H24" s="173"/>
      <c r="J24" s="207"/>
      <c r="O24" s="204" t="s">
        <v>220</v>
      </c>
      <c r="P24" s="206" t="s">
        <v>221</v>
      </c>
      <c r="Q24" t="s">
        <v>222</v>
      </c>
    </row>
    <row r="25" spans="1:16" ht="11.25" customHeight="1">
      <c r="A25" s="190">
        <v>5</v>
      </c>
      <c r="B25" s="184" t="s">
        <v>75</v>
      </c>
      <c r="C25" s="46"/>
      <c r="D25" s="79">
        <f>(C25)*D33/(C33)</f>
        <v>0</v>
      </c>
      <c r="E25" s="175"/>
      <c r="F25" s="113">
        <f>D25+E25</f>
        <v>0</v>
      </c>
      <c r="G25" s="113"/>
      <c r="H25" s="173"/>
      <c r="I25" s="153"/>
      <c r="J25" s="153"/>
      <c r="O25" s="202">
        <f>'feuille de calcul'!AD56</f>
        <v>0.0004193026281130036</v>
      </c>
      <c r="P25" s="202">
        <f>'feuille de calcul'!AD47</f>
        <v>0.011380808163833056</v>
      </c>
    </row>
    <row r="26" spans="2:22" ht="11.25" customHeight="1">
      <c r="B26" s="184" t="s">
        <v>223</v>
      </c>
      <c r="C26" s="46"/>
      <c r="D26" s="79">
        <f>(C26)*D33/(C33)</f>
        <v>0</v>
      </c>
      <c r="E26" s="175">
        <v>0</v>
      </c>
      <c r="F26" s="113">
        <f>D26+E26</f>
        <v>0</v>
      </c>
      <c r="G26" s="113"/>
      <c r="H26" s="173"/>
      <c r="P26" s="206" t="s">
        <v>224</v>
      </c>
      <c r="Q26" s="149" t="s">
        <v>225</v>
      </c>
      <c r="S26" s="149"/>
      <c r="T26" s="149"/>
      <c r="U26" s="149"/>
      <c r="V26" s="149"/>
    </row>
    <row r="27" spans="2:22" ht="11.25" customHeight="1">
      <c r="B27" s="184" t="s">
        <v>226</v>
      </c>
      <c r="C27" s="46"/>
      <c r="D27" s="79">
        <f>(C27)*D33/(C33)</f>
        <v>0</v>
      </c>
      <c r="E27" s="175"/>
      <c r="F27" s="113">
        <f>D27+E27</f>
        <v>0</v>
      </c>
      <c r="G27" s="113"/>
      <c r="H27" s="173"/>
      <c r="I27" s="43" t="s">
        <v>74</v>
      </c>
      <c r="J27" s="207"/>
      <c r="L27" s="208" t="s">
        <v>227</v>
      </c>
      <c r="M27" t="s">
        <v>209</v>
      </c>
      <c r="P27" s="202">
        <f>F30/F33</f>
        <v>0</v>
      </c>
      <c r="Q27" s="149"/>
      <c r="S27" s="149"/>
      <c r="T27" s="149"/>
      <c r="U27" s="149"/>
      <c r="V27" s="149"/>
    </row>
    <row r="28" spans="2:22" ht="11.25" customHeight="1">
      <c r="B28" s="209" t="s">
        <v>81</v>
      </c>
      <c r="C28" s="30"/>
      <c r="D28" s="79">
        <f>(C28)*D33/(C33)</f>
        <v>0</v>
      </c>
      <c r="E28" s="210">
        <v>0</v>
      </c>
      <c r="F28" s="113">
        <f>D28+E28</f>
        <v>0</v>
      </c>
      <c r="G28" s="30"/>
      <c r="H28" s="38"/>
      <c r="I28" t="s">
        <v>228</v>
      </c>
      <c r="J28" s="207"/>
      <c r="L28" s="202">
        <f>'feuille de calcul'!X56</f>
        <v>0</v>
      </c>
      <c r="P28" s="206" t="s">
        <v>229</v>
      </c>
      <c r="Q28" s="149" t="s">
        <v>27</v>
      </c>
      <c r="T28" s="149"/>
      <c r="U28" s="149"/>
      <c r="V28" s="149"/>
    </row>
    <row r="29" spans="2:22" ht="11.25" customHeight="1">
      <c r="B29" s="209" t="s">
        <v>82</v>
      </c>
      <c r="C29" s="30">
        <v>30</v>
      </c>
      <c r="D29" s="79">
        <f>(C29)*D33/(C33)</f>
        <v>6.912442396313364</v>
      </c>
      <c r="E29" s="175">
        <v>0</v>
      </c>
      <c r="F29" s="113">
        <f>D29+E29</f>
        <v>6.912442396313364</v>
      </c>
      <c r="G29" s="30"/>
      <c r="H29" s="211"/>
      <c r="P29" s="202">
        <f>F31/F33</f>
        <v>0.013824884792626727</v>
      </c>
      <c r="Q29" s="149"/>
      <c r="T29" s="149"/>
      <c r="U29" s="149"/>
      <c r="V29" s="149"/>
    </row>
    <row r="30" spans="2:22" ht="11.25" customHeight="1">
      <c r="B30" s="209" t="s">
        <v>84</v>
      </c>
      <c r="C30" s="30"/>
      <c r="D30" s="79">
        <f>(C30)*D33/(C33)</f>
        <v>0</v>
      </c>
      <c r="E30" s="212">
        <v>0</v>
      </c>
      <c r="F30" s="113">
        <f>D30+E30</f>
        <v>0</v>
      </c>
      <c r="G30" s="45"/>
      <c r="H30" s="19"/>
      <c r="P30" s="206" t="s">
        <v>230</v>
      </c>
      <c r="Q30" s="149" t="s">
        <v>225</v>
      </c>
      <c r="S30" s="149"/>
      <c r="T30" s="149"/>
      <c r="U30" s="149"/>
      <c r="V30" s="149"/>
    </row>
    <row r="31" spans="2:22" ht="11.25" customHeight="1">
      <c r="B31" s="209" t="s">
        <v>86</v>
      </c>
      <c r="C31" s="30">
        <v>15</v>
      </c>
      <c r="D31" s="79">
        <f>(C31)*D33/(C33)</f>
        <v>3.456221198156682</v>
      </c>
      <c r="E31" s="212">
        <v>0</v>
      </c>
      <c r="F31" s="113">
        <f>D31+E31</f>
        <v>3.456221198156682</v>
      </c>
      <c r="G31" s="45"/>
      <c r="H31" s="56"/>
      <c r="J31" s="200" t="s">
        <v>231</v>
      </c>
      <c r="L31" s="206" t="s">
        <v>232</v>
      </c>
      <c r="M31" s="149" t="s">
        <v>233</v>
      </c>
      <c r="P31" s="202">
        <f>F32/F33</f>
        <v>0</v>
      </c>
      <c r="Q31" s="149"/>
      <c r="S31" s="149"/>
      <c r="T31" s="149"/>
      <c r="U31" s="149"/>
      <c r="V31" s="149"/>
    </row>
    <row r="32" spans="2:22" ht="11.25" customHeight="1">
      <c r="B32" s="213" t="s">
        <v>88</v>
      </c>
      <c r="C32" s="46"/>
      <c r="D32" s="19"/>
      <c r="E32" s="212">
        <v>0</v>
      </c>
      <c r="F32" s="113">
        <f>D32+E32</f>
        <v>0</v>
      </c>
      <c r="G32" s="45"/>
      <c r="H32" s="56"/>
      <c r="J32" s="200"/>
      <c r="L32" s="202">
        <f>F28/F33</f>
        <v>0</v>
      </c>
      <c r="M32" t="s">
        <v>234</v>
      </c>
      <c r="S32" s="149"/>
      <c r="T32" s="149"/>
      <c r="U32" s="149"/>
      <c r="V32" s="149"/>
    </row>
    <row r="33" spans="3:22" ht="11.25" customHeight="1">
      <c r="C33" s="30">
        <f>SUM(C8:C32)</f>
        <v>1085</v>
      </c>
      <c r="D33" s="83">
        <v>250</v>
      </c>
      <c r="E33" s="214">
        <f>SUM(E8:E32)</f>
        <v>0</v>
      </c>
      <c r="F33" s="215">
        <f>SUM(F8:F32)</f>
        <v>250</v>
      </c>
      <c r="G33" s="30"/>
      <c r="H33" s="216"/>
      <c r="J33" s="200"/>
      <c r="L33" s="217" t="s">
        <v>235</v>
      </c>
      <c r="M33" t="s">
        <v>236</v>
      </c>
      <c r="S33" s="149"/>
      <c r="T33" s="149"/>
      <c r="U33" s="149"/>
      <c r="V33" s="149"/>
    </row>
    <row r="34" spans="3:22" ht="11.25" customHeight="1">
      <c r="C34" s="46"/>
      <c r="D34" s="19"/>
      <c r="E34" s="153"/>
      <c r="F34" s="153"/>
      <c r="G34" s="218"/>
      <c r="H34" s="216"/>
      <c r="J34" s="200"/>
      <c r="L34" s="202">
        <f>'feuille de calcul'!N47</f>
        <v>3.1613356010647378</v>
      </c>
      <c r="M34" t="s">
        <v>237</v>
      </c>
      <c r="S34" s="149"/>
      <c r="T34" s="149"/>
      <c r="U34" s="149"/>
      <c r="V34" s="149"/>
    </row>
    <row r="35" spans="3:22" ht="11.25" customHeight="1">
      <c r="C35" s="46" t="s">
        <v>95</v>
      </c>
      <c r="D35" s="38">
        <v>1260</v>
      </c>
      <c r="E35" s="153"/>
      <c r="F35" s="153"/>
      <c r="G35" s="218"/>
      <c r="H35" s="216"/>
      <c r="J35" s="200"/>
      <c r="K35" s="204" t="s">
        <v>238</v>
      </c>
      <c r="L35" s="206" t="s">
        <v>239</v>
      </c>
      <c r="M35" t="s">
        <v>236</v>
      </c>
      <c r="S35" s="149"/>
      <c r="T35" s="149"/>
      <c r="U35" s="149"/>
      <c r="V35" s="149"/>
    </row>
    <row r="36" spans="3:22" ht="11.25" customHeight="1">
      <c r="C36" s="57"/>
      <c r="D36" s="59">
        <v>1280</v>
      </c>
      <c r="E36" s="153"/>
      <c r="F36" s="153"/>
      <c r="G36" s="219"/>
      <c r="H36" s="220"/>
      <c r="J36" s="200"/>
      <c r="K36" s="221">
        <f>'feuille de calcul'!AB56</f>
        <v>0</v>
      </c>
      <c r="L36" s="202">
        <f>'feuille de calcul'!AB47</f>
        <v>0</v>
      </c>
      <c r="M36" t="s">
        <v>240</v>
      </c>
      <c r="S36" s="149"/>
      <c r="T36" s="149"/>
      <c r="U36" s="149"/>
      <c r="V36" s="149"/>
    </row>
    <row r="37" spans="18:22" s="222" customFormat="1" ht="11.25" customHeight="1">
      <c r="R37" s="149"/>
      <c r="S37" s="149"/>
      <c r="T37" s="149"/>
      <c r="U37" s="149"/>
      <c r="V37" s="149"/>
    </row>
    <row r="38" s="222" customFormat="1" ht="12.75"/>
    <row r="39" s="222" customFormat="1" ht="12.75"/>
    <row r="40" s="222" customFormat="1" ht="12.75"/>
    <row r="41" s="222" customFormat="1" ht="12.75"/>
    <row r="42" s="222" customFormat="1" ht="12.75"/>
    <row r="43" s="222" customFormat="1" ht="12.75"/>
    <row r="44" s="222" customFormat="1" ht="12.75"/>
    <row r="45" s="222" customFormat="1" ht="12.75"/>
    <row r="46" s="222" customFormat="1" ht="12.75"/>
    <row r="47" s="222" customFormat="1" ht="12.75"/>
    <row r="48" s="222" customFormat="1" ht="12.75">
      <c r="F48" s="222" t="s">
        <v>241</v>
      </c>
    </row>
    <row r="49" s="222" customFormat="1" ht="12.75"/>
    <row r="50" s="222" customFormat="1" ht="12.75"/>
    <row r="51" s="222" customFormat="1" ht="12.75"/>
    <row r="52" s="222" customFormat="1" ht="12.75"/>
    <row r="53" s="222" customFormat="1" ht="12.75"/>
    <row r="54" s="222" customFormat="1" ht="12.75"/>
    <row r="55" s="222" customFormat="1" ht="12.75"/>
    <row r="56" s="222" customFormat="1" ht="12.75"/>
    <row r="57" s="222" customFormat="1" ht="12.75"/>
    <row r="58" s="222" customFormat="1" ht="12.75"/>
    <row r="59" s="222" customFormat="1" ht="12.75"/>
    <row r="60" s="222" customFormat="1" ht="12.75"/>
    <row r="61" s="222" customFormat="1" ht="12.75"/>
    <row r="62" s="222" customFormat="1" ht="12.75"/>
    <row r="63" s="222" customFormat="1" ht="12.75"/>
    <row r="64" s="222" customFormat="1" ht="12.75"/>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222" customFormat="1" ht="12.75"/>
    <row r="117" s="222" customFormat="1" ht="12.75"/>
    <row r="118" s="222" customFormat="1" ht="12.75"/>
    <row r="119" s="222" customFormat="1" ht="12.75"/>
    <row r="120" s="222" customFormat="1" ht="12.75"/>
    <row r="121" s="222" customFormat="1" ht="12.75"/>
    <row r="122" s="222" customFormat="1" ht="12.75"/>
    <row r="123" s="222" customFormat="1" ht="12.75"/>
    <row r="124" s="222" customFormat="1" ht="12.75"/>
    <row r="125" s="222" customFormat="1" ht="12.75"/>
    <row r="126" s="222" customFormat="1" ht="12.75"/>
    <row r="127" s="222" customFormat="1" ht="12.75"/>
    <row r="128" s="222" customFormat="1" ht="12.75"/>
    <row r="129" s="222" customFormat="1" ht="12.75"/>
    <row r="130" s="222" customFormat="1" ht="12.75"/>
    <row r="131" s="222" customFormat="1" ht="12.75"/>
    <row r="132" s="222" customFormat="1" ht="12.75"/>
    <row r="133" s="222" customFormat="1" ht="12.75"/>
    <row r="134" s="222" customFormat="1" ht="12.75"/>
    <row r="135" s="222" customFormat="1" ht="12.75"/>
    <row r="136" s="222" customFormat="1" ht="12.75"/>
    <row r="137" s="222" customFormat="1" ht="12.75"/>
    <row r="138" s="222" customFormat="1" ht="12.75"/>
    <row r="139" s="222" customFormat="1" ht="12.75"/>
    <row r="140" s="222" customFormat="1" ht="12.75"/>
    <row r="141" s="222" customFormat="1" ht="12.75"/>
    <row r="142" s="222" customFormat="1" ht="12.75"/>
    <row r="143" s="222" customFormat="1" ht="12.75"/>
    <row r="144" s="222" customFormat="1" ht="12.75"/>
    <row r="145" s="222" customFormat="1" ht="12.75"/>
    <row r="146" s="222" customFormat="1" ht="12.75"/>
    <row r="147" s="222" customFormat="1" ht="12.75"/>
    <row r="148" s="222" customFormat="1" ht="12.75"/>
    <row r="149" s="222" customFormat="1" ht="12.75"/>
    <row r="150" s="222" customFormat="1" ht="12.75"/>
    <row r="151" s="222" customFormat="1" ht="12.75"/>
    <row r="152" s="222" customFormat="1" ht="12.75"/>
    <row r="153" s="222" customFormat="1" ht="12.75"/>
    <row r="154" s="222" customFormat="1" ht="12.75"/>
    <row r="155" s="222" customFormat="1" ht="12.75"/>
    <row r="156" s="222" customFormat="1" ht="12.75"/>
    <row r="157" s="222" customFormat="1" ht="12.75"/>
    <row r="158" s="222" customFormat="1" ht="12.75"/>
    <row r="159" s="222" customFormat="1" ht="12.75"/>
    <row r="160" s="222" customFormat="1" ht="12.75"/>
    <row r="161" s="222" customFormat="1" ht="12.75"/>
    <row r="162" s="222" customFormat="1" ht="12.75"/>
    <row r="163" s="222" customFormat="1" ht="12.75"/>
    <row r="164" s="222" customFormat="1" ht="12.75"/>
    <row r="165" s="222" customFormat="1" ht="12.75"/>
    <row r="166" s="222" customFormat="1" ht="12.75"/>
    <row r="167" s="222" customFormat="1" ht="12.75"/>
    <row r="168" s="222" customFormat="1" ht="12.75"/>
    <row r="169" s="222" customFormat="1" ht="12.75"/>
    <row r="170" s="222" customFormat="1" ht="12.75"/>
    <row r="171" s="222" customFormat="1" ht="12.75"/>
  </sheetData>
  <mergeCells count="4">
    <mergeCell ref="Q2:S3"/>
    <mergeCell ref="G3:H5"/>
    <mergeCell ref="J17:J22"/>
    <mergeCell ref="J31:J36"/>
  </mergeCells>
  <conditionalFormatting sqref="S14">
    <cfRule type="cellIs" priority="1" dxfId="0" operator="equal" stopIfTrue="1">
      <formula>"pas bon"</formula>
    </cfRule>
  </conditionalFormatting>
  <printOptions/>
  <pageMargins left="0.25972222222222224" right="0.2" top="0.32013888888888886" bottom="0.6798611111111111" header="0.5118055555555555" footer="0.5118055555555555"/>
  <pageSetup horizontalDpi="300" verticalDpi="300" orientation="landscape" paperSize="9"/>
  <drawing r:id="rId3"/>
  <legacyDrawing r:id="rId2"/>
</worksheet>
</file>

<file path=xl/worksheets/sheet9.xml><?xml version="1.0" encoding="utf-8"?>
<worksheet xmlns="http://schemas.openxmlformats.org/spreadsheetml/2006/main" xmlns:r="http://schemas.openxmlformats.org/officeDocument/2006/relationships">
  <dimension ref="A1:DU240"/>
  <sheetViews>
    <sheetView workbookViewId="0" topLeftCell="B1">
      <selection activeCell="CV47" sqref="CV47"/>
    </sheetView>
  </sheetViews>
  <sheetFormatPr defaultColWidth="11.421875" defaultRowHeight="12.75"/>
  <cols>
    <col min="1" max="1" width="0" style="0" hidden="1" customWidth="1"/>
    <col min="2" max="3" width="6.421875" style="0" customWidth="1"/>
    <col min="4" max="4" width="5.421875" style="223" customWidth="1"/>
    <col min="5" max="5" width="0" style="224" hidden="1" customWidth="1"/>
    <col min="6" max="6" width="4.8515625" style="0" customWidth="1"/>
    <col min="7" max="7" width="0" style="225" hidden="1" customWidth="1"/>
    <col min="8" max="8" width="5.140625" style="0" customWidth="1"/>
    <col min="9" max="9" width="0.13671875" style="225" customWidth="1"/>
    <col min="10" max="10" width="5.421875" style="0" customWidth="1"/>
    <col min="11" max="11" width="0" style="225" hidden="1" customWidth="1"/>
    <col min="12" max="12" width="5.57421875" style="0" customWidth="1"/>
    <col min="13" max="13" width="0" style="225" hidden="1" customWidth="1"/>
    <col min="14" max="14" width="6.140625" style="0" customWidth="1"/>
    <col min="15" max="15" width="0" style="225" hidden="1" customWidth="1"/>
    <col min="16" max="16" width="6.421875" style="0" customWidth="1"/>
    <col min="17" max="17" width="0" style="225" hidden="1" customWidth="1"/>
    <col min="18" max="18" width="6.28125" style="0" customWidth="1"/>
    <col min="19" max="19" width="0" style="225" hidden="1" customWidth="1"/>
    <col min="20" max="20" width="5.8515625" style="0" customWidth="1"/>
    <col min="21" max="21" width="0" style="225" hidden="1" customWidth="1"/>
    <col min="22" max="22" width="6.00390625" style="226" customWidth="1"/>
    <col min="23" max="23" width="0" style="227" hidden="1" customWidth="1"/>
    <col min="24" max="24" width="6.140625" style="0" customWidth="1"/>
    <col min="25" max="25" width="0" style="225" hidden="1" customWidth="1"/>
    <col min="26" max="26" width="5.140625" style="226" customWidth="1"/>
    <col min="27" max="27" width="0" style="224" hidden="1" customWidth="1"/>
    <col min="28" max="28" width="6.140625" style="0" customWidth="1"/>
    <col min="29" max="29" width="0" style="225" hidden="1" customWidth="1"/>
    <col min="30" max="30" width="4.421875" style="0" customWidth="1"/>
    <col min="31" max="31" width="0" style="225" hidden="1" customWidth="1"/>
    <col min="32" max="32" width="6.140625" style="0" customWidth="1"/>
    <col min="33" max="33" width="0.13671875" style="225" customWidth="1"/>
    <col min="34" max="34" width="5.421875" style="0" customWidth="1"/>
    <col min="35" max="35" width="0" style="225" hidden="1" customWidth="1"/>
    <col min="36" max="36" width="4.7109375" style="0" customWidth="1"/>
    <col min="37" max="37" width="17.7109375" style="0" customWidth="1"/>
    <col min="38" max="38" width="10.8515625" style="0" customWidth="1"/>
    <col min="39" max="39" width="5.7109375" style="0" customWidth="1"/>
    <col min="40" max="40" width="7.421875" style="0" customWidth="1"/>
    <col min="41" max="41" width="7.57421875" style="0" customWidth="1"/>
    <col min="42" max="42" width="7.421875" style="0" customWidth="1"/>
    <col min="43" max="43" width="6.140625" style="0" customWidth="1"/>
    <col min="44" max="44" width="5.421875" style="0" customWidth="1"/>
    <col min="45" max="45" width="5.7109375" style="0" customWidth="1"/>
    <col min="46" max="49" width="6.28125" style="0" customWidth="1"/>
    <col min="50" max="50" width="7.140625" style="0" customWidth="1"/>
    <col min="51" max="54" width="6.28125" style="0" customWidth="1"/>
    <col min="55" max="55" width="12.140625" style="0" customWidth="1"/>
    <col min="56" max="57" width="6.28125" style="0" customWidth="1"/>
    <col min="58" max="58" width="8.57421875" style="0" customWidth="1"/>
    <col min="59" max="59" width="10.421875" style="0" customWidth="1"/>
    <col min="60" max="66" width="6.28125" style="0" customWidth="1"/>
    <col min="67" max="67" width="12.00390625" style="0" customWidth="1"/>
    <col min="68" max="75" width="6.28125" style="0" customWidth="1"/>
    <col min="76" max="76" width="3.140625" style="0" customWidth="1"/>
    <col min="77" max="81" width="6.28125" style="0" customWidth="1"/>
    <col min="82" max="82" width="13.57421875" style="0" customWidth="1"/>
    <col min="83" max="83" width="6.28125" style="0" customWidth="1"/>
    <col min="84" max="88" width="4.8515625" style="0" customWidth="1"/>
    <col min="89" max="89" width="5.421875" style="0" customWidth="1"/>
    <col min="90" max="97" width="4.8515625" style="0" customWidth="1"/>
    <col min="98" max="98" width="6.57421875" style="0" customWidth="1"/>
    <col min="99" max="117" width="4.8515625" style="0" customWidth="1"/>
    <col min="118" max="118" width="5.421875" style="0" customWidth="1"/>
    <col min="119" max="119" width="16.421875" style="0" customWidth="1"/>
    <col min="120" max="120" width="17.57421875" style="0" customWidth="1"/>
    <col min="121" max="121" width="11.57421875" style="0" customWidth="1"/>
    <col min="122" max="122" width="7.8515625" style="0" customWidth="1"/>
    <col min="123" max="123" width="8.421875" style="0" customWidth="1"/>
  </cols>
  <sheetData>
    <row r="1" spans="4:32" ht="12.75">
      <c r="D1" s="228"/>
      <c r="F1" s="229"/>
      <c r="H1" s="229"/>
      <c r="J1" s="229"/>
      <c r="L1" s="229"/>
      <c r="N1" s="229"/>
      <c r="P1" s="229"/>
      <c r="R1" s="229"/>
      <c r="T1" s="229"/>
      <c r="V1" s="228"/>
      <c r="W1" s="224"/>
      <c r="X1" s="230"/>
      <c r="Z1" s="231"/>
      <c r="AB1" s="230"/>
      <c r="AD1" s="230"/>
      <c r="AF1" s="229"/>
    </row>
    <row r="2" spans="4:66" ht="90" customHeight="1">
      <c r="D2" s="17"/>
      <c r="P2" s="232" t="s">
        <v>242</v>
      </c>
      <c r="V2" s="17"/>
      <c r="W2" s="224"/>
      <c r="Z2" s="17"/>
      <c r="BN2" s="232" t="s">
        <v>243</v>
      </c>
    </row>
    <row r="3" spans="3:124" ht="26.25" customHeight="1">
      <c r="C3" s="17"/>
      <c r="D3" s="17"/>
      <c r="F3" s="17"/>
      <c r="G3" s="224"/>
      <c r="H3" s="17"/>
      <c r="I3" s="224"/>
      <c r="J3" s="17"/>
      <c r="K3" s="224"/>
      <c r="L3" s="205" t="s">
        <v>244</v>
      </c>
      <c r="M3" s="224"/>
      <c r="N3" s="17"/>
      <c r="O3" s="224"/>
      <c r="P3" s="233">
        <f>AM13</f>
        <v>14</v>
      </c>
      <c r="Q3" s="224"/>
      <c r="R3" s="17"/>
      <c r="S3" s="224"/>
      <c r="T3" s="234" t="s">
        <v>245</v>
      </c>
      <c r="U3" s="224"/>
      <c r="V3" s="235" t="str">
        <f>AM12</f>
        <v> bleu cobalt</v>
      </c>
      <c r="W3" s="224"/>
      <c r="X3" s="17"/>
      <c r="Y3" s="224"/>
      <c r="Z3" s="17"/>
      <c r="AB3" s="17"/>
      <c r="AC3" s="224"/>
      <c r="AD3" s="37"/>
      <c r="AE3" s="224"/>
      <c r="AF3" s="17"/>
      <c r="AG3" s="224"/>
      <c r="AH3" s="17"/>
      <c r="AI3" s="224"/>
      <c r="AJ3" s="17"/>
      <c r="AM3" s="17"/>
      <c r="AN3" s="17"/>
      <c r="AO3" s="17"/>
      <c r="AP3" s="17"/>
      <c r="AU3" s="236"/>
      <c r="AW3" s="236"/>
      <c r="BN3" s="153"/>
      <c r="CF3" s="237"/>
      <c r="CG3" s="237"/>
      <c r="CH3" s="238"/>
      <c r="CI3" s="238"/>
      <c r="CJ3" s="238"/>
      <c r="CK3" s="238"/>
      <c r="CL3" s="238"/>
      <c r="CM3" s="238"/>
      <c r="CN3" s="238"/>
      <c r="CO3" s="238"/>
      <c r="CP3" s="239"/>
      <c r="CQ3" s="238"/>
      <c r="CR3" s="238"/>
      <c r="CS3" s="238"/>
      <c r="CT3" s="240"/>
      <c r="CU3" s="238"/>
      <c r="CV3" s="238"/>
      <c r="CW3" s="238"/>
      <c r="CX3" s="241" t="s">
        <v>245</v>
      </c>
      <c r="CY3" s="238"/>
      <c r="CZ3" s="242"/>
      <c r="DA3" s="238"/>
      <c r="DB3" s="238"/>
      <c r="DC3" s="238"/>
      <c r="DD3" s="238"/>
      <c r="DE3" s="238"/>
      <c r="DF3" s="238"/>
      <c r="DG3" s="238"/>
      <c r="DH3" s="238"/>
      <c r="DI3" s="238"/>
      <c r="DJ3" s="238"/>
      <c r="DK3" s="238"/>
      <c r="DL3" s="238"/>
      <c r="DM3" s="238"/>
      <c r="DN3" s="238"/>
      <c r="DO3" s="237"/>
      <c r="DP3" s="237"/>
      <c r="DQ3" s="237"/>
      <c r="DR3" s="238"/>
      <c r="DS3" s="238"/>
      <c r="DT3" s="238"/>
    </row>
    <row r="4" spans="2:124" ht="19.5" customHeight="1">
      <c r="B4" s="17"/>
      <c r="C4" s="17"/>
      <c r="D4" s="243" t="s">
        <v>246</v>
      </c>
      <c r="F4" s="17"/>
      <c r="G4" s="224"/>
      <c r="H4" s="17"/>
      <c r="I4" s="224"/>
      <c r="J4" s="17"/>
      <c r="K4" s="224"/>
      <c r="L4" s="17"/>
      <c r="M4" s="224"/>
      <c r="N4" s="17"/>
      <c r="O4" s="224"/>
      <c r="P4" s="17"/>
      <c r="Q4" s="224"/>
      <c r="R4" s="17"/>
      <c r="S4" s="224"/>
      <c r="T4" s="17"/>
      <c r="U4" s="224"/>
      <c r="V4" s="17"/>
      <c r="W4" s="224"/>
      <c r="X4" s="17"/>
      <c r="Y4" s="224"/>
      <c r="Z4" s="17"/>
      <c r="AB4" s="17"/>
      <c r="AC4" s="224"/>
      <c r="AD4" s="17"/>
      <c r="AE4" s="224"/>
      <c r="AF4" s="17"/>
      <c r="AG4" s="224"/>
      <c r="AH4" s="17"/>
      <c r="AI4" s="224"/>
      <c r="AJ4" s="17"/>
      <c r="AM4" s="17"/>
      <c r="AN4" s="17"/>
      <c r="AO4" s="17"/>
      <c r="AP4" s="17"/>
      <c r="AQ4" s="17"/>
      <c r="AS4" s="17"/>
      <c r="AT4" s="145"/>
      <c r="AU4" s="145"/>
      <c r="AV4" s="145"/>
      <c r="AW4" s="145"/>
      <c r="AX4" s="145"/>
      <c r="AY4" s="145"/>
      <c r="AZ4" s="145"/>
      <c r="BA4" s="145"/>
      <c r="BC4" s="238"/>
      <c r="BD4" s="244"/>
      <c r="BE4" s="245" t="s">
        <v>246</v>
      </c>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7"/>
      <c r="CM4" s="237"/>
      <c r="CN4" s="237"/>
      <c r="CO4" s="238"/>
      <c r="DS4" s="238"/>
      <c r="DT4" s="238"/>
    </row>
    <row r="5" spans="2:124" ht="2.25" customHeight="1">
      <c r="B5" s="17"/>
      <c r="C5" s="17"/>
      <c r="D5" s="246"/>
      <c r="E5" s="247"/>
      <c r="F5" s="248"/>
      <c r="G5" s="224"/>
      <c r="H5" s="17"/>
      <c r="I5" s="224"/>
      <c r="J5" s="17"/>
      <c r="K5" s="224"/>
      <c r="L5" s="17"/>
      <c r="M5" s="224"/>
      <c r="N5" s="17"/>
      <c r="O5" s="224"/>
      <c r="P5" s="17"/>
      <c r="Q5" s="224"/>
      <c r="R5" s="17"/>
      <c r="S5" s="224"/>
      <c r="T5" s="17"/>
      <c r="U5" s="224"/>
      <c r="V5" s="249"/>
      <c r="W5" s="247"/>
      <c r="X5" s="248"/>
      <c r="Y5" s="224"/>
      <c r="AB5" s="17"/>
      <c r="AC5" s="224"/>
      <c r="AD5" s="17"/>
      <c r="AE5" s="224"/>
      <c r="AF5" s="17"/>
      <c r="AG5" s="224"/>
      <c r="AH5" s="17"/>
      <c r="AI5" s="224"/>
      <c r="AJ5" s="17"/>
      <c r="AK5" s="17"/>
      <c r="AL5" s="17"/>
      <c r="AM5" s="17"/>
      <c r="AN5" s="17"/>
      <c r="AO5" s="17"/>
      <c r="AP5" s="17"/>
      <c r="AQ5" s="17"/>
      <c r="AS5" s="17"/>
      <c r="AT5" s="145"/>
      <c r="AU5" s="145"/>
      <c r="AV5" s="145"/>
      <c r="AW5" s="145"/>
      <c r="AX5" s="145"/>
      <c r="AY5" s="145"/>
      <c r="AZ5" s="145"/>
      <c r="BA5" s="145"/>
      <c r="BC5" s="238"/>
      <c r="BD5" s="238"/>
      <c r="BE5" s="250"/>
      <c r="BF5" s="251"/>
      <c r="BG5" s="251"/>
      <c r="BH5" s="238"/>
      <c r="BI5" s="238"/>
      <c r="BJ5" s="238"/>
      <c r="BK5" s="238"/>
      <c r="BL5" s="238"/>
      <c r="BM5" s="238"/>
      <c r="BN5" s="238"/>
      <c r="BO5" s="238"/>
      <c r="BP5" s="238"/>
      <c r="BQ5" s="238"/>
      <c r="BR5" s="238"/>
      <c r="BS5" s="238"/>
      <c r="BT5" s="238"/>
      <c r="BU5" s="238"/>
      <c r="BV5" s="238"/>
      <c r="BW5" s="252"/>
      <c r="BX5" s="251"/>
      <c r="BY5" s="251"/>
      <c r="BZ5" s="238"/>
      <c r="CA5" s="253"/>
      <c r="CB5" s="238"/>
      <c r="CC5" s="238"/>
      <c r="CD5" s="238"/>
      <c r="CE5" s="238"/>
      <c r="CF5" s="238"/>
      <c r="CG5" s="238"/>
      <c r="CH5" s="238"/>
      <c r="CI5" s="238"/>
      <c r="CJ5" s="238"/>
      <c r="CK5" s="238"/>
      <c r="CL5" s="238"/>
      <c r="CM5" s="238"/>
      <c r="CN5" s="238"/>
      <c r="CO5" s="238"/>
      <c r="DS5" s="238"/>
      <c r="DT5" s="238"/>
    </row>
    <row r="6" spans="2:124" ht="1.5" customHeight="1">
      <c r="B6" s="17"/>
      <c r="C6" s="17"/>
      <c r="F6" s="17"/>
      <c r="G6" s="224"/>
      <c r="H6" s="17"/>
      <c r="I6" s="224"/>
      <c r="J6" s="17"/>
      <c r="K6" s="224"/>
      <c r="L6" s="17"/>
      <c r="M6" s="224"/>
      <c r="N6" s="17"/>
      <c r="O6" s="224"/>
      <c r="P6" s="17"/>
      <c r="Q6" s="224"/>
      <c r="R6" s="17"/>
      <c r="S6" s="224"/>
      <c r="T6" s="17"/>
      <c r="U6" s="224"/>
      <c r="W6" s="224"/>
      <c r="X6" s="228"/>
      <c r="Y6" s="224"/>
      <c r="AB6" s="17"/>
      <c r="AC6" s="224"/>
      <c r="AD6" s="17"/>
      <c r="AE6" s="224"/>
      <c r="AF6" s="17"/>
      <c r="AG6" s="224"/>
      <c r="AH6" s="17"/>
      <c r="AI6" s="224"/>
      <c r="AJ6" s="17"/>
      <c r="AK6" s="17"/>
      <c r="AL6" s="17"/>
      <c r="AM6" s="17"/>
      <c r="AN6" s="17"/>
      <c r="AO6" s="17"/>
      <c r="AP6" s="17"/>
      <c r="AQ6" s="17"/>
      <c r="AS6" s="17"/>
      <c r="AT6" s="145"/>
      <c r="AU6" s="145"/>
      <c r="AV6" s="145"/>
      <c r="AW6" s="145"/>
      <c r="AX6" s="145"/>
      <c r="AY6" s="145"/>
      <c r="AZ6" s="145"/>
      <c r="BA6" s="145"/>
      <c r="BC6" s="238"/>
      <c r="BD6" s="238"/>
      <c r="BE6" s="254"/>
      <c r="BF6" s="238"/>
      <c r="BG6" s="238"/>
      <c r="BH6" s="238"/>
      <c r="BI6" s="238"/>
      <c r="BJ6" s="238"/>
      <c r="BK6" s="238"/>
      <c r="BL6" s="238"/>
      <c r="BM6" s="238"/>
      <c r="BN6" s="238"/>
      <c r="BO6" s="238"/>
      <c r="BP6" s="238"/>
      <c r="BQ6" s="238"/>
      <c r="BR6" s="238"/>
      <c r="BS6" s="238"/>
      <c r="BT6" s="238"/>
      <c r="BU6" s="238"/>
      <c r="BV6" s="238"/>
      <c r="BW6" s="253"/>
      <c r="BX6" s="238"/>
      <c r="BY6" s="255"/>
      <c r="BZ6" s="238"/>
      <c r="CA6" s="253"/>
      <c r="CB6" s="238"/>
      <c r="CC6" s="238"/>
      <c r="CD6" s="238"/>
      <c r="CE6" s="238"/>
      <c r="CF6" s="238"/>
      <c r="CG6" s="238"/>
      <c r="CH6" s="238"/>
      <c r="CI6" s="238"/>
      <c r="CJ6" s="238"/>
      <c r="CK6" s="238"/>
      <c r="CL6" s="238"/>
      <c r="CM6" s="238"/>
      <c r="CN6" s="238"/>
      <c r="CO6" s="238"/>
      <c r="DS6" s="238"/>
      <c r="DT6" s="238"/>
    </row>
    <row r="7" spans="2:124" ht="1.5" customHeight="1">
      <c r="B7" s="17"/>
      <c r="C7" s="17"/>
      <c r="D7" s="256"/>
      <c r="E7" s="257"/>
      <c r="F7" s="258"/>
      <c r="G7" s="257"/>
      <c r="H7" s="258"/>
      <c r="I7" s="224"/>
      <c r="J7" s="258"/>
      <c r="K7" s="257"/>
      <c r="L7" s="258"/>
      <c r="M7" s="257"/>
      <c r="N7" s="258"/>
      <c r="O7" s="257"/>
      <c r="P7" s="258"/>
      <c r="Q7" s="257"/>
      <c r="R7" s="258"/>
      <c r="S7" s="257"/>
      <c r="T7" s="258"/>
      <c r="U7" s="257"/>
      <c r="W7" s="224"/>
      <c r="X7" s="17"/>
      <c r="Y7" s="224"/>
      <c r="Z7" s="259"/>
      <c r="AB7" s="231"/>
      <c r="AC7" s="260"/>
      <c r="AD7" s="231"/>
      <c r="AE7" s="224"/>
      <c r="AF7" s="17"/>
      <c r="AG7" s="224"/>
      <c r="AH7" s="17"/>
      <c r="AI7" s="224"/>
      <c r="AJ7" s="17"/>
      <c r="AK7" s="17"/>
      <c r="AL7" s="17"/>
      <c r="AM7" s="17"/>
      <c r="AN7" s="17"/>
      <c r="AO7" s="17"/>
      <c r="AP7" s="17"/>
      <c r="AQ7" s="17"/>
      <c r="AS7" s="17"/>
      <c r="AT7" s="145"/>
      <c r="AU7" s="145"/>
      <c r="AV7" s="145"/>
      <c r="AW7" s="145"/>
      <c r="AX7" s="145"/>
      <c r="AY7" s="145"/>
      <c r="AZ7" s="145"/>
      <c r="BA7" s="145"/>
      <c r="BC7" s="238"/>
      <c r="BD7" s="238"/>
      <c r="BE7" s="261"/>
      <c r="BF7" s="262"/>
      <c r="BG7" s="262"/>
      <c r="BH7" s="262"/>
      <c r="BI7" s="262"/>
      <c r="BJ7" s="238"/>
      <c r="BK7" s="262"/>
      <c r="BL7" s="262"/>
      <c r="BM7" s="262"/>
      <c r="BN7" s="262"/>
      <c r="BO7" s="262"/>
      <c r="BP7" s="262"/>
      <c r="BQ7" s="262"/>
      <c r="BR7" s="262"/>
      <c r="BS7" s="262"/>
      <c r="BT7" s="262"/>
      <c r="BU7" s="262"/>
      <c r="BV7" s="262"/>
      <c r="BW7" s="253"/>
      <c r="BX7" s="238"/>
      <c r="BY7" s="238"/>
      <c r="BZ7" s="238"/>
      <c r="CA7" s="263"/>
      <c r="CB7" s="238"/>
      <c r="CC7" s="264"/>
      <c r="CD7" s="264"/>
      <c r="CE7" s="264"/>
      <c r="CF7" s="238"/>
      <c r="CG7" s="238"/>
      <c r="CH7" s="238"/>
      <c r="CI7" s="238"/>
      <c r="CJ7" s="238"/>
      <c r="CK7" s="238"/>
      <c r="CL7" s="238"/>
      <c r="CM7" s="238"/>
      <c r="CN7" s="238"/>
      <c r="CO7" s="238"/>
      <c r="DS7" s="238"/>
      <c r="DT7" s="238"/>
    </row>
    <row r="8" spans="2:124" ht="1.5" customHeight="1">
      <c r="B8" s="17"/>
      <c r="C8" s="17"/>
      <c r="D8" s="265"/>
      <c r="E8" s="266"/>
      <c r="F8" s="37"/>
      <c r="G8" s="266"/>
      <c r="H8" s="37"/>
      <c r="I8" s="224"/>
      <c r="J8" s="37"/>
      <c r="K8" s="266"/>
      <c r="L8" s="37"/>
      <c r="M8" s="266"/>
      <c r="N8" s="37"/>
      <c r="O8" s="266"/>
      <c r="P8" s="37"/>
      <c r="Q8" s="266"/>
      <c r="R8" s="37"/>
      <c r="S8" s="266"/>
      <c r="T8" s="37"/>
      <c r="U8" s="266"/>
      <c r="W8" s="224"/>
      <c r="X8" s="231"/>
      <c r="Y8" s="224"/>
      <c r="Z8" s="267"/>
      <c r="AB8" s="37"/>
      <c r="AC8" s="266"/>
      <c r="AD8" s="37"/>
      <c r="AE8" s="224"/>
      <c r="AF8" s="17"/>
      <c r="AG8" s="224"/>
      <c r="AH8" s="17"/>
      <c r="AI8" s="224"/>
      <c r="AJ8" s="17"/>
      <c r="AK8" s="17"/>
      <c r="AL8" s="17"/>
      <c r="AM8" s="17"/>
      <c r="AN8" s="17"/>
      <c r="AO8" s="17"/>
      <c r="AP8" s="17"/>
      <c r="AQ8" s="17"/>
      <c r="AS8" s="17"/>
      <c r="AT8" s="145"/>
      <c r="AU8" s="145"/>
      <c r="AV8" s="145"/>
      <c r="AW8" s="145"/>
      <c r="AX8" s="145"/>
      <c r="AY8" s="145"/>
      <c r="AZ8" s="145"/>
      <c r="BA8" s="145"/>
      <c r="BC8" s="238"/>
      <c r="BD8" s="238"/>
      <c r="BE8" s="268"/>
      <c r="BF8" s="269"/>
      <c r="BG8" s="269"/>
      <c r="BH8" s="269"/>
      <c r="BI8" s="269"/>
      <c r="BJ8" s="238"/>
      <c r="BK8" s="269"/>
      <c r="BL8" s="269"/>
      <c r="BM8" s="269"/>
      <c r="BN8" s="269"/>
      <c r="BO8" s="269"/>
      <c r="BP8" s="269"/>
      <c r="BQ8" s="269"/>
      <c r="BR8" s="269"/>
      <c r="BS8" s="269"/>
      <c r="BT8" s="269"/>
      <c r="BU8" s="269"/>
      <c r="BV8" s="269"/>
      <c r="BW8" s="253"/>
      <c r="BX8" s="238"/>
      <c r="BY8" s="264"/>
      <c r="BZ8" s="238"/>
      <c r="CA8" s="270"/>
      <c r="CB8" s="238"/>
      <c r="CC8" s="271"/>
      <c r="CD8" s="271"/>
      <c r="CE8" s="271"/>
      <c r="CF8" s="238"/>
      <c r="CG8" s="238"/>
      <c r="CH8" s="238"/>
      <c r="CI8" s="238"/>
      <c r="CJ8" s="238"/>
      <c r="CK8" s="238"/>
      <c r="CL8" s="238"/>
      <c r="CM8" s="238"/>
      <c r="CN8" s="238"/>
      <c r="CO8" s="238"/>
      <c r="DS8" s="238"/>
      <c r="DT8" s="238"/>
    </row>
    <row r="9" spans="2:124" ht="12.75">
      <c r="B9" s="100"/>
      <c r="C9" s="100"/>
      <c r="D9" s="272" t="s">
        <v>247</v>
      </c>
      <c r="E9" s="273"/>
      <c r="F9" s="274" t="s">
        <v>247</v>
      </c>
      <c r="G9" s="273"/>
      <c r="H9" s="274"/>
      <c r="I9" s="275"/>
      <c r="J9" s="274" t="s">
        <v>248</v>
      </c>
      <c r="K9" s="273"/>
      <c r="L9" s="274" t="s">
        <v>248</v>
      </c>
      <c r="M9" s="273"/>
      <c r="N9" s="274" t="s">
        <v>248</v>
      </c>
      <c r="O9" s="273"/>
      <c r="P9" s="274" t="s">
        <v>247</v>
      </c>
      <c r="Q9" s="273"/>
      <c r="R9" s="274"/>
      <c r="S9" s="273"/>
      <c r="T9" s="274" t="s">
        <v>248</v>
      </c>
      <c r="U9" s="273"/>
      <c r="V9" s="276"/>
      <c r="W9" s="275"/>
      <c r="X9" s="274" t="s">
        <v>247</v>
      </c>
      <c r="Y9" s="275"/>
      <c r="Z9" s="274" t="s">
        <v>248</v>
      </c>
      <c r="AA9" s="275"/>
      <c r="AB9" s="274"/>
      <c r="AC9" s="273"/>
      <c r="AD9" s="274"/>
      <c r="AE9" s="275"/>
      <c r="AF9" s="276"/>
      <c r="AG9" s="275"/>
      <c r="AH9" s="276"/>
      <c r="AI9" s="277"/>
      <c r="AJ9" s="278"/>
      <c r="AK9" s="279" t="s">
        <v>249</v>
      </c>
      <c r="AL9" s="153"/>
      <c r="AM9" s="280"/>
      <c r="AN9" s="280"/>
      <c r="AO9" s="153"/>
      <c r="AP9" s="153"/>
      <c r="AQ9" s="153"/>
      <c r="AS9" s="153"/>
      <c r="AT9" s="145"/>
      <c r="AU9" s="145"/>
      <c r="AV9" s="145"/>
      <c r="AW9" s="145"/>
      <c r="AX9" s="145"/>
      <c r="AY9" s="145"/>
      <c r="AZ9" s="145"/>
      <c r="BA9" s="145"/>
      <c r="BC9" s="281"/>
      <c r="BD9" s="281"/>
      <c r="BE9" s="282" t="s">
        <v>247</v>
      </c>
      <c r="BF9" s="283"/>
      <c r="BG9" s="283" t="s">
        <v>247</v>
      </c>
      <c r="BH9" s="283"/>
      <c r="BI9" s="283"/>
      <c r="BJ9" s="284"/>
      <c r="BK9" s="283" t="s">
        <v>248</v>
      </c>
      <c r="BL9" s="283"/>
      <c r="BM9" s="283" t="s">
        <v>248</v>
      </c>
      <c r="BN9" s="283"/>
      <c r="BO9" s="283" t="s">
        <v>248</v>
      </c>
      <c r="BP9" s="283"/>
      <c r="BQ9" s="283" t="s">
        <v>247</v>
      </c>
      <c r="BR9" s="283"/>
      <c r="BS9" s="283"/>
      <c r="BT9" s="283"/>
      <c r="BU9" s="283" t="s">
        <v>248</v>
      </c>
      <c r="BV9" s="283"/>
      <c r="BW9" s="284"/>
      <c r="BX9" s="284"/>
      <c r="BY9" s="283" t="s">
        <v>247</v>
      </c>
      <c r="BZ9" s="284"/>
      <c r="CA9" s="283" t="s">
        <v>248</v>
      </c>
      <c r="CB9" s="284"/>
      <c r="CC9" s="283"/>
      <c r="CD9" s="283"/>
      <c r="CE9" s="283"/>
      <c r="CF9" s="284"/>
      <c r="CG9" s="284"/>
      <c r="CH9" s="284"/>
      <c r="CI9" s="284"/>
      <c r="CJ9" s="285"/>
      <c r="CK9" s="285"/>
      <c r="CL9" s="286" t="s">
        <v>249</v>
      </c>
      <c r="CM9" s="281"/>
      <c r="CN9" s="287"/>
      <c r="CO9" s="288"/>
      <c r="DS9" s="288"/>
      <c r="DT9" s="287"/>
    </row>
    <row r="10" spans="2:124" ht="12.75">
      <c r="B10" s="100"/>
      <c r="C10" s="100"/>
      <c r="D10" s="272"/>
      <c r="E10" s="273"/>
      <c r="F10" s="274"/>
      <c r="G10" s="273"/>
      <c r="H10" s="274"/>
      <c r="I10" s="275"/>
      <c r="J10" s="274">
        <v>2570</v>
      </c>
      <c r="K10" s="273"/>
      <c r="L10" s="274">
        <v>2800</v>
      </c>
      <c r="M10" s="273"/>
      <c r="N10" s="274">
        <v>1050</v>
      </c>
      <c r="O10" s="273"/>
      <c r="P10" s="274">
        <v>410</v>
      </c>
      <c r="Q10" s="273"/>
      <c r="R10" s="274"/>
      <c r="S10" s="273"/>
      <c r="T10" s="274">
        <v>1150</v>
      </c>
      <c r="U10" s="273"/>
      <c r="V10" s="276">
        <v>2020</v>
      </c>
      <c r="W10" s="275"/>
      <c r="X10" s="274">
        <v>600</v>
      </c>
      <c r="Y10" s="275"/>
      <c r="Z10" s="274">
        <v>1707</v>
      </c>
      <c r="AA10" s="275"/>
      <c r="AB10" s="274"/>
      <c r="AC10" s="273"/>
      <c r="AD10" s="274"/>
      <c r="AE10" s="275"/>
      <c r="AF10" s="276">
        <v>1565</v>
      </c>
      <c r="AG10" s="275"/>
      <c r="AH10" s="276"/>
      <c r="AI10" s="277"/>
      <c r="AJ10" s="278"/>
      <c r="AK10" s="279" t="s">
        <v>250</v>
      </c>
      <c r="AL10" s="153"/>
      <c r="AM10" s="289"/>
      <c r="AN10" s="280"/>
      <c r="AO10" s="153"/>
      <c r="AP10" s="153"/>
      <c r="AQ10" s="153"/>
      <c r="AS10" s="153"/>
      <c r="AT10" s="153"/>
      <c r="AU10" s="153"/>
      <c r="AV10" s="145"/>
      <c r="AW10" s="153"/>
      <c r="AX10" s="153"/>
      <c r="AY10" s="145"/>
      <c r="AZ10" s="145"/>
      <c r="BA10" s="145"/>
      <c r="BC10" s="281"/>
      <c r="BD10" s="281"/>
      <c r="BE10" s="282"/>
      <c r="BF10" s="283"/>
      <c r="BG10" s="283"/>
      <c r="BH10" s="283"/>
      <c r="BI10" s="283"/>
      <c r="BJ10" s="284"/>
      <c r="BK10" s="283">
        <v>2570</v>
      </c>
      <c r="BL10" s="283"/>
      <c r="BM10" s="283">
        <v>2800</v>
      </c>
      <c r="BN10" s="283"/>
      <c r="BO10" s="283">
        <v>1050</v>
      </c>
      <c r="BP10" s="283"/>
      <c r="BQ10" s="283">
        <v>410</v>
      </c>
      <c r="BR10" s="283"/>
      <c r="BS10" s="283"/>
      <c r="BT10" s="283"/>
      <c r="BU10" s="283">
        <v>1150</v>
      </c>
      <c r="BV10" s="283"/>
      <c r="BW10" s="284">
        <v>2020</v>
      </c>
      <c r="BX10" s="284"/>
      <c r="BY10" s="283">
        <v>600</v>
      </c>
      <c r="BZ10" s="284"/>
      <c r="CA10" s="283">
        <v>1707</v>
      </c>
      <c r="CB10" s="284"/>
      <c r="CC10" s="283"/>
      <c r="CD10" s="283"/>
      <c r="CE10" s="283"/>
      <c r="CF10" s="284"/>
      <c r="CG10" s="284">
        <v>1565</v>
      </c>
      <c r="CH10" s="284"/>
      <c r="CI10" s="284"/>
      <c r="CJ10" s="285"/>
      <c r="CK10" s="285"/>
      <c r="CL10" s="286" t="s">
        <v>250</v>
      </c>
      <c r="CM10" s="281"/>
      <c r="CN10" s="287"/>
      <c r="CO10" s="288"/>
      <c r="DS10" s="288"/>
      <c r="DT10" s="287"/>
    </row>
    <row r="11" spans="2:124" ht="12.75">
      <c r="B11" s="100"/>
      <c r="C11" s="100"/>
      <c r="D11" s="272" t="s">
        <v>251</v>
      </c>
      <c r="E11" s="273"/>
      <c r="F11" s="274" t="s">
        <v>252</v>
      </c>
      <c r="G11" s="273"/>
      <c r="H11" s="274"/>
      <c r="I11" s="275"/>
      <c r="J11" s="274" t="s">
        <v>253</v>
      </c>
      <c r="K11" s="273"/>
      <c r="L11" s="274" t="s">
        <v>254</v>
      </c>
      <c r="M11" s="273"/>
      <c r="N11" s="274"/>
      <c r="O11" s="273"/>
      <c r="P11" s="274"/>
      <c r="Q11" s="273"/>
      <c r="R11" s="274"/>
      <c r="S11" s="273"/>
      <c r="T11" s="274"/>
      <c r="U11" s="273"/>
      <c r="V11" s="276" t="s">
        <v>78</v>
      </c>
      <c r="W11" s="275"/>
      <c r="X11" s="274"/>
      <c r="Y11" s="275"/>
      <c r="Z11" s="274"/>
      <c r="AA11" s="275"/>
      <c r="AB11" s="274"/>
      <c r="AC11" s="273"/>
      <c r="AD11" s="274"/>
      <c r="AE11" s="275"/>
      <c r="AF11" s="276"/>
      <c r="AG11" s="275"/>
      <c r="AH11" s="276"/>
      <c r="AI11" s="277"/>
      <c r="AJ11" s="278"/>
      <c r="AK11" s="279" t="s">
        <v>255</v>
      </c>
      <c r="AL11" s="153"/>
      <c r="AM11" s="280"/>
      <c r="AN11" s="280"/>
      <c r="AO11" s="153"/>
      <c r="AP11" s="153"/>
      <c r="AQ11" s="153"/>
      <c r="AS11" s="153"/>
      <c r="AT11" s="145"/>
      <c r="AU11" s="145"/>
      <c r="AV11" s="145"/>
      <c r="AW11" s="145"/>
      <c r="AX11" s="145"/>
      <c r="BA11" s="145"/>
      <c r="BC11" s="281"/>
      <c r="BD11" s="281"/>
      <c r="BE11" s="282" t="s">
        <v>251</v>
      </c>
      <c r="BF11" s="283"/>
      <c r="BG11" s="283" t="s">
        <v>252</v>
      </c>
      <c r="BH11" s="283"/>
      <c r="BI11" s="283"/>
      <c r="BJ11" s="284"/>
      <c r="BK11" s="283" t="s">
        <v>253</v>
      </c>
      <c r="BL11" s="283"/>
      <c r="BM11" s="283" t="s">
        <v>254</v>
      </c>
      <c r="BN11" s="283"/>
      <c r="BO11" s="283"/>
      <c r="BP11" s="283"/>
      <c r="BQ11" s="283"/>
      <c r="BR11" s="283"/>
      <c r="BS11" s="283"/>
      <c r="BT11" s="283"/>
      <c r="BU11" s="283"/>
      <c r="BV11" s="283"/>
      <c r="BW11" s="284" t="s">
        <v>78</v>
      </c>
      <c r="BX11" s="284"/>
      <c r="BY11" s="283"/>
      <c r="BZ11" s="284"/>
      <c r="CA11" s="283"/>
      <c r="CB11" s="284"/>
      <c r="CC11" s="283"/>
      <c r="CD11" s="283"/>
      <c r="CE11" s="283"/>
      <c r="CF11" s="284"/>
      <c r="CG11" s="284"/>
      <c r="CH11" s="284"/>
      <c r="CI11" s="284"/>
      <c r="CJ11" s="285"/>
      <c r="CK11" s="285"/>
      <c r="CL11" s="286" t="s">
        <v>255</v>
      </c>
      <c r="CM11" s="281"/>
      <c r="CN11" s="287"/>
      <c r="CO11" s="288"/>
      <c r="CS11" s="17"/>
      <c r="CT11" s="17"/>
      <c r="CU11" s="17"/>
      <c r="CV11" s="17"/>
      <c r="CW11" s="17"/>
      <c r="CX11" s="17"/>
      <c r="CY11" s="17"/>
      <c r="CZ11" s="17"/>
      <c r="DA11" s="17"/>
      <c r="DB11" s="17"/>
      <c r="DC11" s="17"/>
      <c r="DD11" s="17"/>
      <c r="DE11" s="17"/>
      <c r="DF11" s="17"/>
      <c r="DG11" s="17"/>
      <c r="DH11" s="17"/>
      <c r="DI11" s="17"/>
      <c r="DJ11" s="17"/>
      <c r="DK11" s="17"/>
      <c r="DS11" s="288"/>
      <c r="DT11" s="287"/>
    </row>
    <row r="12" spans="2:115" ht="96.75">
      <c r="B12" s="100"/>
      <c r="C12" s="100"/>
      <c r="D12" s="290" t="s">
        <v>256</v>
      </c>
      <c r="E12" s="291"/>
      <c r="F12" s="290" t="s">
        <v>257</v>
      </c>
      <c r="G12" s="291"/>
      <c r="H12" s="290" t="s">
        <v>258</v>
      </c>
      <c r="I12" s="291"/>
      <c r="J12" s="290" t="s">
        <v>259</v>
      </c>
      <c r="K12" s="291"/>
      <c r="L12" s="290" t="s">
        <v>260</v>
      </c>
      <c r="M12" s="291"/>
      <c r="N12" s="290" t="s">
        <v>68</v>
      </c>
      <c r="O12" s="291"/>
      <c r="P12" s="290" t="s">
        <v>261</v>
      </c>
      <c r="Q12" s="291"/>
      <c r="R12" s="290" t="s">
        <v>262</v>
      </c>
      <c r="S12" s="291"/>
      <c r="T12" s="290" t="s">
        <v>263</v>
      </c>
      <c r="U12" s="291"/>
      <c r="V12" s="290" t="s">
        <v>78</v>
      </c>
      <c r="W12" s="291"/>
      <c r="X12" s="290" t="s">
        <v>264</v>
      </c>
      <c r="Y12" s="291"/>
      <c r="Z12" s="290" t="s">
        <v>265</v>
      </c>
      <c r="AA12" s="291"/>
      <c r="AB12" s="290" t="s">
        <v>266</v>
      </c>
      <c r="AC12" s="291"/>
      <c r="AD12" s="290" t="s">
        <v>267</v>
      </c>
      <c r="AE12" s="291"/>
      <c r="AF12" s="290" t="s">
        <v>268</v>
      </c>
      <c r="AG12" s="291"/>
      <c r="AH12" s="290" t="s">
        <v>269</v>
      </c>
      <c r="AI12" s="292"/>
      <c r="AJ12" s="100"/>
      <c r="AK12" s="100"/>
      <c r="AL12" s="153"/>
      <c r="AM12" s="293" t="str">
        <f>'&lt;&lt;&lt;&lt;poste de commande&gt;&gt;&gt;&gt;'!C6</f>
        <v> bleu cobalt</v>
      </c>
      <c r="AN12" s="294">
        <f>'&lt;&lt;&lt;&lt;poste de commande&gt;&gt;&gt;&gt;'!D6</f>
        <v>0</v>
      </c>
      <c r="AP12" s="295" t="str">
        <f>AM12</f>
        <v> bleu cobalt</v>
      </c>
      <c r="AQ12" s="296">
        <f>AN12</f>
        <v>0</v>
      </c>
      <c r="AS12" s="87"/>
      <c r="AT12" s="163" t="s">
        <v>270</v>
      </c>
      <c r="AU12" s="297"/>
      <c r="AV12" s="7"/>
      <c r="AW12" s="145"/>
      <c r="AX12" s="145"/>
      <c r="BA12" s="153"/>
      <c r="BB12" s="153"/>
      <c r="BC12" s="281"/>
      <c r="BD12" s="281"/>
      <c r="BE12" s="298" t="s">
        <v>256</v>
      </c>
      <c r="BF12" s="299"/>
      <c r="BG12" s="298" t="s">
        <v>257</v>
      </c>
      <c r="BH12" s="299"/>
      <c r="BI12" s="298" t="s">
        <v>258</v>
      </c>
      <c r="BJ12" s="299"/>
      <c r="BK12" s="298" t="s">
        <v>259</v>
      </c>
      <c r="BL12" s="299"/>
      <c r="BM12" s="298" t="s">
        <v>260</v>
      </c>
      <c r="BN12" s="299"/>
      <c r="BO12" s="298" t="s">
        <v>68</v>
      </c>
      <c r="BP12" s="299"/>
      <c r="BQ12" s="298" t="s">
        <v>261</v>
      </c>
      <c r="BR12" s="299"/>
      <c r="BS12" s="298" t="s">
        <v>262</v>
      </c>
      <c r="BT12" s="299"/>
      <c r="BU12" s="298" t="s">
        <v>263</v>
      </c>
      <c r="BV12" s="299"/>
      <c r="BW12" s="298" t="s">
        <v>78</v>
      </c>
      <c r="BX12" s="299"/>
      <c r="BY12" s="298" t="s">
        <v>264</v>
      </c>
      <c r="BZ12" s="299"/>
      <c r="CA12" s="298" t="s">
        <v>265</v>
      </c>
      <c r="CB12" s="299"/>
      <c r="CC12" s="298" t="s">
        <v>266</v>
      </c>
      <c r="CD12" s="299"/>
      <c r="CE12" s="298" t="s">
        <v>267</v>
      </c>
      <c r="CF12" s="299"/>
      <c r="CG12" s="298" t="s">
        <v>268</v>
      </c>
      <c r="CH12" s="299"/>
      <c r="CI12" s="298" t="s">
        <v>269</v>
      </c>
      <c r="CJ12" s="281"/>
      <c r="CK12" s="281"/>
      <c r="CL12" s="281"/>
      <c r="CM12" s="281"/>
      <c r="CN12" s="287"/>
      <c r="CO12" s="300"/>
      <c r="CS12" s="17"/>
      <c r="CT12" s="17"/>
      <c r="CU12" s="17"/>
      <c r="CV12" s="17"/>
      <c r="CW12" s="17"/>
      <c r="CX12" s="17"/>
      <c r="CY12" s="17"/>
      <c r="CZ12" s="17"/>
      <c r="DA12" s="17"/>
      <c r="DB12" s="17"/>
      <c r="DC12" s="17"/>
      <c r="DD12" s="17"/>
      <c r="DE12" s="17"/>
      <c r="DF12" s="17"/>
      <c r="DG12" s="17"/>
      <c r="DH12" s="17"/>
      <c r="DI12" s="17"/>
      <c r="DJ12" s="17"/>
      <c r="DK12" s="17"/>
    </row>
    <row r="13" spans="2:115" ht="15.75">
      <c r="B13" s="204" t="s">
        <v>271</v>
      </c>
      <c r="C13" s="301"/>
      <c r="D13" s="302" t="s">
        <v>272</v>
      </c>
      <c r="E13" s="303"/>
      <c r="F13" s="304" t="s">
        <v>273</v>
      </c>
      <c r="G13" s="303"/>
      <c r="H13" s="304" t="s">
        <v>274</v>
      </c>
      <c r="I13" s="303"/>
      <c r="J13" s="305" t="s">
        <v>275</v>
      </c>
      <c r="K13" s="303"/>
      <c r="L13" s="301" t="s">
        <v>276</v>
      </c>
      <c r="M13" s="303"/>
      <c r="N13" s="301" t="s">
        <v>277</v>
      </c>
      <c r="O13" s="303"/>
      <c r="P13" s="301" t="s">
        <v>278</v>
      </c>
      <c r="Q13" s="303"/>
      <c r="R13" s="305" t="s">
        <v>279</v>
      </c>
      <c r="S13" s="303"/>
      <c r="T13" s="305" t="s">
        <v>280</v>
      </c>
      <c r="U13" s="303"/>
      <c r="V13" s="306" t="s">
        <v>281</v>
      </c>
      <c r="W13" s="303"/>
      <c r="X13" s="301" t="s">
        <v>227</v>
      </c>
      <c r="Y13" s="303"/>
      <c r="Z13" s="306" t="s">
        <v>282</v>
      </c>
      <c r="AA13" s="303"/>
      <c r="AB13" s="301" t="s">
        <v>238</v>
      </c>
      <c r="AC13" s="303"/>
      <c r="AD13" s="301" t="s">
        <v>220</v>
      </c>
      <c r="AE13" s="303"/>
      <c r="AF13" s="301" t="s">
        <v>283</v>
      </c>
      <c r="AG13" s="303"/>
      <c r="AH13" s="307" t="s">
        <v>215</v>
      </c>
      <c r="AI13" s="303"/>
      <c r="AJ13" s="308" t="s">
        <v>284</v>
      </c>
      <c r="AK13" s="309" t="s">
        <v>194</v>
      </c>
      <c r="AL13" s="310" t="s">
        <v>285</v>
      </c>
      <c r="AM13" s="311">
        <f>'&lt;&lt;&lt;&lt;poste de commande&gt;&gt;&gt;&gt;'!C7</f>
        <v>14</v>
      </c>
      <c r="AN13" s="312" t="str">
        <f>'&lt;&lt;&lt;&lt;poste de commande&gt;&gt;&gt;&gt;'!D7</f>
        <v>25z</v>
      </c>
      <c r="AP13" s="313">
        <f>AM13</f>
        <v>14</v>
      </c>
      <c r="AQ13" s="314" t="str">
        <f>AN13</f>
        <v>25z</v>
      </c>
      <c r="AS13" s="165" t="s">
        <v>195</v>
      </c>
      <c r="AT13" s="315" t="s">
        <v>196</v>
      </c>
      <c r="AU13" s="45"/>
      <c r="AV13" s="168"/>
      <c r="AW13" s="145"/>
      <c r="AX13" s="153"/>
      <c r="BC13" s="316" t="s">
        <v>271</v>
      </c>
      <c r="BD13" s="317"/>
      <c r="BE13" s="318" t="s">
        <v>272</v>
      </c>
      <c r="BF13" s="319"/>
      <c r="BG13" s="319" t="s">
        <v>273</v>
      </c>
      <c r="BH13" s="319"/>
      <c r="BI13" s="319" t="s">
        <v>274</v>
      </c>
      <c r="BJ13" s="317"/>
      <c r="BK13" s="320" t="s">
        <v>275</v>
      </c>
      <c r="BL13" s="317"/>
      <c r="BM13" s="317" t="s">
        <v>276</v>
      </c>
      <c r="BN13" s="317"/>
      <c r="BO13" s="317" t="s">
        <v>277</v>
      </c>
      <c r="BP13" s="317"/>
      <c r="BQ13" s="317" t="s">
        <v>278</v>
      </c>
      <c r="BR13" s="317"/>
      <c r="BS13" s="320" t="s">
        <v>279</v>
      </c>
      <c r="BT13" s="320"/>
      <c r="BU13" s="320" t="s">
        <v>280</v>
      </c>
      <c r="BV13" s="317"/>
      <c r="BW13" s="321" t="s">
        <v>281</v>
      </c>
      <c r="BX13" s="317"/>
      <c r="BY13" s="317" t="s">
        <v>227</v>
      </c>
      <c r="BZ13" s="317"/>
      <c r="CA13" s="321" t="s">
        <v>282</v>
      </c>
      <c r="CB13" s="317"/>
      <c r="CC13" s="317" t="s">
        <v>238</v>
      </c>
      <c r="CD13" s="317"/>
      <c r="CE13" s="317" t="s">
        <v>220</v>
      </c>
      <c r="CF13" s="317"/>
      <c r="CG13" s="317" t="s">
        <v>283</v>
      </c>
      <c r="CH13" s="317"/>
      <c r="CI13" s="322" t="s">
        <v>215</v>
      </c>
      <c r="CJ13" s="317"/>
      <c r="CK13" s="323" t="s">
        <v>284</v>
      </c>
      <c r="CL13" s="324" t="s">
        <v>194</v>
      </c>
      <c r="CM13" s="325"/>
      <c r="CN13" s="326" t="s">
        <v>285</v>
      </c>
      <c r="CO13" s="300"/>
      <c r="CS13" s="17"/>
      <c r="CT13" s="17"/>
      <c r="CU13" s="17"/>
      <c r="CV13" s="17"/>
      <c r="CW13" s="17"/>
      <c r="CX13" s="17"/>
      <c r="CY13" s="17"/>
      <c r="CZ13" s="17"/>
      <c r="DA13" s="17"/>
      <c r="DB13" s="17"/>
      <c r="DC13" s="17"/>
      <c r="DD13" s="17"/>
      <c r="DE13" s="17"/>
      <c r="DF13" s="17"/>
      <c r="DG13" s="17"/>
      <c r="DH13" s="17"/>
      <c r="DI13" s="17"/>
      <c r="DJ13" s="17"/>
      <c r="DK13" s="17"/>
    </row>
    <row r="14" spans="2:115" ht="12.75">
      <c r="B14" s="327">
        <v>0.11</v>
      </c>
      <c r="C14" s="327">
        <f>B14*AL14</f>
        <v>0.05711538461538461</v>
      </c>
      <c r="D14" s="328">
        <v>10.5</v>
      </c>
      <c r="E14" s="329">
        <f>D14*AL14</f>
        <v>5.451923076923077</v>
      </c>
      <c r="F14" s="327">
        <v>2.7</v>
      </c>
      <c r="G14" s="329">
        <f>F14*AL14</f>
        <v>1.4019230769230768</v>
      </c>
      <c r="H14" s="327"/>
      <c r="I14" s="329">
        <f>H14*AL14</f>
        <v>0</v>
      </c>
      <c r="J14" s="327">
        <v>0.2</v>
      </c>
      <c r="K14" s="329">
        <f>J14*AL14</f>
        <v>0.10384615384615384</v>
      </c>
      <c r="L14" s="327">
        <v>0.15</v>
      </c>
      <c r="M14" s="329">
        <f>L14*AL14</f>
        <v>0.07788461538461537</v>
      </c>
      <c r="N14" s="327"/>
      <c r="O14" s="329">
        <f>N14*AL14</f>
        <v>0</v>
      </c>
      <c r="P14" s="327"/>
      <c r="Q14" s="329">
        <f>P14*AL14</f>
        <v>0</v>
      </c>
      <c r="R14" s="327"/>
      <c r="S14" s="329">
        <f>R14*AL14</f>
        <v>0</v>
      </c>
      <c r="T14" s="327"/>
      <c r="U14" s="329">
        <f>T14*AL14</f>
        <v>0</v>
      </c>
      <c r="V14" s="328">
        <v>18</v>
      </c>
      <c r="W14" s="329">
        <f>V14*AL14</f>
        <v>9.346153846153845</v>
      </c>
      <c r="X14" s="327"/>
      <c r="Y14" s="329">
        <f>X14*AL14</f>
        <v>0</v>
      </c>
      <c r="Z14" s="328">
        <v>68.2</v>
      </c>
      <c r="AA14" s="329">
        <f>Z14*AL14</f>
        <v>35.411538461538456</v>
      </c>
      <c r="AB14" s="327"/>
      <c r="AC14" s="329">
        <f>AB14*AL14</f>
        <v>0</v>
      </c>
      <c r="AD14" s="327">
        <v>0.02</v>
      </c>
      <c r="AE14" s="329">
        <f>AD14*AL14</f>
        <v>0.010384615384615383</v>
      </c>
      <c r="AF14" s="327">
        <v>0.12</v>
      </c>
      <c r="AG14" s="329">
        <f>AF14*AL14</f>
        <v>0.0623076923076923</v>
      </c>
      <c r="AH14" s="327"/>
      <c r="AI14" s="329">
        <f>AH14*AL14</f>
        <v>0</v>
      </c>
      <c r="AJ14" s="330">
        <f>B14+D14++F14+J14+L14+N14+P14+R14+T14+V14+Z14+X14+AF14+H14+AB14+AD14+AH14</f>
        <v>100</v>
      </c>
      <c r="AK14" s="331" t="s">
        <v>54</v>
      </c>
      <c r="AL14" s="332">
        <f>AT14/AT39</f>
        <v>0.5192307692307692</v>
      </c>
      <c r="AM14" s="311">
        <f>'&lt;&lt;&lt;&lt;poste de commande&gt;&gt;&gt;&gt;'!C8</f>
        <v>540</v>
      </c>
      <c r="AN14" s="312">
        <f>'&lt;&lt;&lt;&lt;poste de commande&gt;&gt;&gt;&gt;'!D8</f>
        <v>124.42396313364056</v>
      </c>
      <c r="AP14" s="313">
        <f>AM14</f>
        <v>540</v>
      </c>
      <c r="AQ14" s="314">
        <f>AN14</f>
        <v>124.42396313364056</v>
      </c>
      <c r="AS14" s="333">
        <f>'&lt;&lt;&lt;&lt;poste de commande&gt;&gt;&gt;&gt;'!E8</f>
        <v>0</v>
      </c>
      <c r="AT14" s="334">
        <f>AN14+AS14</f>
        <v>124.42396313364056</v>
      </c>
      <c r="AU14" s="334"/>
      <c r="AV14" s="173"/>
      <c r="AW14" s="145"/>
      <c r="AX14" s="153"/>
      <c r="BC14" s="335">
        <v>0.11</v>
      </c>
      <c r="BD14" s="335">
        <f>BC14*CN14</f>
        <v>0.054746543778801844</v>
      </c>
      <c r="BE14" s="336">
        <v>10.5</v>
      </c>
      <c r="BF14" s="335">
        <f>BE14*CN14</f>
        <v>5.225806451612903</v>
      </c>
      <c r="BG14" s="335">
        <v>2.7</v>
      </c>
      <c r="BH14" s="335">
        <f>BG14*CN14</f>
        <v>1.343778801843318</v>
      </c>
      <c r="BI14" s="335"/>
      <c r="BJ14" s="335">
        <f>BI14*CN14</f>
        <v>0</v>
      </c>
      <c r="BK14" s="335">
        <v>0.2</v>
      </c>
      <c r="BL14" s="335">
        <f>BK14*CN14</f>
        <v>0.09953917050691245</v>
      </c>
      <c r="BM14" s="335">
        <v>0.15</v>
      </c>
      <c r="BN14" s="335">
        <f>BM14*CN14</f>
        <v>0.07465437788018434</v>
      </c>
      <c r="BO14" s="335"/>
      <c r="BP14" s="335">
        <f>BO14*CN14</f>
        <v>0</v>
      </c>
      <c r="BQ14" s="335"/>
      <c r="BR14" s="335">
        <f>BQ14*CN14</f>
        <v>0</v>
      </c>
      <c r="BS14" s="335"/>
      <c r="BT14" s="335">
        <f>BS14*CN14</f>
        <v>0</v>
      </c>
      <c r="BU14" s="335"/>
      <c r="BV14" s="335">
        <f>BU14*CN14</f>
        <v>0</v>
      </c>
      <c r="BW14" s="336">
        <v>18</v>
      </c>
      <c r="BX14" s="335">
        <f>BW14*CN14</f>
        <v>8.95852534562212</v>
      </c>
      <c r="BY14" s="335"/>
      <c r="BZ14" s="335">
        <f>BY14*CN14</f>
        <v>0</v>
      </c>
      <c r="CA14" s="336">
        <v>68.2</v>
      </c>
      <c r="CB14" s="335">
        <f>CA14*CN14</f>
        <v>33.94285714285714</v>
      </c>
      <c r="CC14" s="335"/>
      <c r="CD14" s="335">
        <f>CC14*CN14</f>
        <v>0</v>
      </c>
      <c r="CE14" s="335">
        <v>0.02</v>
      </c>
      <c r="CF14" s="335">
        <f>CE14*CN14</f>
        <v>0.009953917050691244</v>
      </c>
      <c r="CG14" s="335">
        <v>0.12</v>
      </c>
      <c r="CH14" s="335">
        <f>CG14*CN14</f>
        <v>0.05972350230414746</v>
      </c>
      <c r="CI14" s="335"/>
      <c r="CJ14" s="335">
        <f>CI14*CN14</f>
        <v>0</v>
      </c>
      <c r="CK14" s="335">
        <f>BC14+BE14++BG14+BK14+BM14+BO14+BQ14+BS14+BU14+BW14+CA14+BY14+CG14+BI14+CC14+CE14+CI14</f>
        <v>100</v>
      </c>
      <c r="CL14" s="337" t="s">
        <v>54</v>
      </c>
      <c r="CM14" s="29"/>
      <c r="CN14" s="338">
        <f>AQ14/AQ39</f>
        <v>0.4976958525345622</v>
      </c>
      <c r="CO14" s="300"/>
      <c r="CS14" s="17"/>
      <c r="CT14" s="17"/>
      <c r="CU14" s="17"/>
      <c r="CV14" s="17"/>
      <c r="CW14" s="17"/>
      <c r="CX14" s="17"/>
      <c r="CY14" s="17"/>
      <c r="CZ14" s="17"/>
      <c r="DA14" s="17"/>
      <c r="DB14" s="17"/>
      <c r="DC14" s="17"/>
      <c r="DD14" s="17"/>
      <c r="DE14" s="17"/>
      <c r="DF14" s="17"/>
      <c r="DG14" s="17"/>
      <c r="DH14" s="17"/>
      <c r="DI14" s="17"/>
      <c r="DJ14" s="17"/>
      <c r="DK14" s="17"/>
    </row>
    <row r="15" spans="2:93" ht="12.75">
      <c r="B15" s="327">
        <v>0.5</v>
      </c>
      <c r="C15" s="327">
        <f>B15*AL15</f>
        <v>0</v>
      </c>
      <c r="D15" s="327">
        <v>1</v>
      </c>
      <c r="E15" s="329">
        <f>D15*AL15</f>
        <v>0</v>
      </c>
      <c r="F15" s="328">
        <v>9</v>
      </c>
      <c r="G15" s="329">
        <f>F15*AL15</f>
        <v>0</v>
      </c>
      <c r="H15" s="327"/>
      <c r="I15" s="329">
        <f>H15*AL15</f>
        <v>0</v>
      </c>
      <c r="J15" s="327">
        <v>1</v>
      </c>
      <c r="K15" s="329">
        <f>J15*AL15</f>
        <v>0</v>
      </c>
      <c r="L15" s="327">
        <v>0.23</v>
      </c>
      <c r="M15" s="329">
        <f>L15*AL15</f>
        <v>0</v>
      </c>
      <c r="N15" s="327"/>
      <c r="O15" s="329">
        <f>N15*AL15</f>
        <v>0</v>
      </c>
      <c r="P15" s="327"/>
      <c r="Q15" s="329">
        <f>P15*AL15</f>
        <v>0</v>
      </c>
      <c r="R15" s="327"/>
      <c r="S15" s="329">
        <f>R15*AL15</f>
        <v>0</v>
      </c>
      <c r="T15" s="327"/>
      <c r="U15" s="329">
        <f>T15*AL15</f>
        <v>0</v>
      </c>
      <c r="V15" s="328">
        <v>18</v>
      </c>
      <c r="W15" s="329">
        <f>V15*AL15</f>
        <v>0</v>
      </c>
      <c r="X15" s="327"/>
      <c r="Y15" s="329">
        <f>X15*AL15</f>
        <v>0</v>
      </c>
      <c r="Z15" s="328">
        <v>70</v>
      </c>
      <c r="AA15" s="329">
        <f>Z15*AL15</f>
        <v>0</v>
      </c>
      <c r="AB15" s="327"/>
      <c r="AC15" s="329">
        <f>AB15*AL15</f>
        <v>0</v>
      </c>
      <c r="AD15" s="327">
        <v>0.17</v>
      </c>
      <c r="AE15" s="329">
        <f>AD15*AL15</f>
        <v>0</v>
      </c>
      <c r="AF15" s="327">
        <v>0.1</v>
      </c>
      <c r="AG15" s="329">
        <f>AF15*AL15</f>
        <v>0</v>
      </c>
      <c r="AH15" s="327"/>
      <c r="AI15" s="329">
        <f>AH15*AL15</f>
        <v>0</v>
      </c>
      <c r="AJ15" s="330">
        <f>B15+D15++F15+J15+L15+N15+P15+R15+T15+V15+Z15+X15+AF15+H15+AB15+AD15+AH15</f>
        <v>100</v>
      </c>
      <c r="AK15" s="339" t="s">
        <v>55</v>
      </c>
      <c r="AL15" s="332">
        <f>AT15/AT39</f>
        <v>0</v>
      </c>
      <c r="AM15" s="311">
        <f>'&lt;&lt;&lt;&lt;poste de commande&gt;&gt;&gt;&gt;'!C9</f>
        <v>0</v>
      </c>
      <c r="AN15" s="312">
        <f>'&lt;&lt;&lt;&lt;poste de commande&gt;&gt;&gt;&gt;'!D9</f>
        <v>0</v>
      </c>
      <c r="AP15" s="313">
        <f>AM15</f>
        <v>0</v>
      </c>
      <c r="AQ15" s="314">
        <f>AN15</f>
        <v>0</v>
      </c>
      <c r="AS15" s="333">
        <f>'&lt;&lt;&lt;&lt;poste de commande&gt;&gt;&gt;&gt;'!E9</f>
        <v>0</v>
      </c>
      <c r="AT15" s="334">
        <f>AN15+AS15</f>
        <v>0</v>
      </c>
      <c r="AU15" s="334"/>
      <c r="AV15" s="173"/>
      <c r="AW15" s="145"/>
      <c r="AX15" s="153"/>
      <c r="BC15" s="335">
        <v>0.5</v>
      </c>
      <c r="BD15" s="335">
        <f>BC15*CN15</f>
        <v>0</v>
      </c>
      <c r="BE15" s="335">
        <v>1</v>
      </c>
      <c r="BF15" s="335">
        <f>BE15*CN15</f>
        <v>0</v>
      </c>
      <c r="BG15" s="336">
        <v>9</v>
      </c>
      <c r="BH15" s="335">
        <f>BG15*CN15</f>
        <v>0</v>
      </c>
      <c r="BI15" s="335"/>
      <c r="BJ15" s="335">
        <f>BI15*CN15</f>
        <v>0</v>
      </c>
      <c r="BK15" s="335">
        <v>1</v>
      </c>
      <c r="BL15" s="335">
        <f>BK15*CN15</f>
        <v>0</v>
      </c>
      <c r="BM15" s="335">
        <v>0.23</v>
      </c>
      <c r="BN15" s="335">
        <f>BM15*CN15</f>
        <v>0</v>
      </c>
      <c r="BO15" s="335"/>
      <c r="BP15" s="335">
        <f>BO15*CN15</f>
        <v>0</v>
      </c>
      <c r="BQ15" s="335"/>
      <c r="BR15" s="335">
        <f>BQ15*CN15</f>
        <v>0</v>
      </c>
      <c r="BS15" s="335"/>
      <c r="BT15" s="335">
        <f>BS15*CN15</f>
        <v>0</v>
      </c>
      <c r="BU15" s="335"/>
      <c r="BV15" s="335">
        <f>BU15*CN15</f>
        <v>0</v>
      </c>
      <c r="BW15" s="336">
        <v>18</v>
      </c>
      <c r="BX15" s="335">
        <f>BW15*CN15</f>
        <v>0</v>
      </c>
      <c r="BY15" s="335"/>
      <c r="BZ15" s="335">
        <f>BY15*CN15</f>
        <v>0</v>
      </c>
      <c r="CA15" s="336">
        <v>70</v>
      </c>
      <c r="CB15" s="335">
        <f>CA15*CN15</f>
        <v>0</v>
      </c>
      <c r="CC15" s="335"/>
      <c r="CD15" s="335">
        <f>CC15*CN15</f>
        <v>0</v>
      </c>
      <c r="CE15" s="335">
        <v>0.17</v>
      </c>
      <c r="CF15" s="335">
        <f>CE15*CN15</f>
        <v>0</v>
      </c>
      <c r="CG15" s="335">
        <v>0.1</v>
      </c>
      <c r="CH15" s="335">
        <f>CG15*CN15</f>
        <v>0</v>
      </c>
      <c r="CI15" s="335"/>
      <c r="CJ15" s="335">
        <f>CI15*CN15</f>
        <v>0</v>
      </c>
      <c r="CK15" s="335">
        <f>BC15+BE15++BG15+BK15+BM15+BO15+BQ15+BS15+BU15+BW15+CA15+BY15+CG15+BI15+CC15+CE15+CI15</f>
        <v>100</v>
      </c>
      <c r="CL15" s="340" t="s">
        <v>55</v>
      </c>
      <c r="CM15" s="35"/>
      <c r="CN15" s="338">
        <f>AQ15/AQ39</f>
        <v>0</v>
      </c>
      <c r="CO15" s="300"/>
    </row>
    <row r="16" spans="2:93" ht="12.75">
      <c r="B16" s="327">
        <v>1.5</v>
      </c>
      <c r="C16" s="327">
        <f>B16*AL16</f>
        <v>0</v>
      </c>
      <c r="D16" s="328">
        <v>9</v>
      </c>
      <c r="E16" s="329">
        <f>D16*AL16</f>
        <v>0</v>
      </c>
      <c r="F16" s="328">
        <v>8.2</v>
      </c>
      <c r="G16" s="329">
        <f>F16*AL16</f>
        <v>0</v>
      </c>
      <c r="H16" s="327"/>
      <c r="I16" s="329">
        <f>H16*AL16</f>
        <v>0</v>
      </c>
      <c r="J16" s="327">
        <v>1</v>
      </c>
      <c r="K16" s="329">
        <f>J16*AL16</f>
        <v>0</v>
      </c>
      <c r="L16" s="327"/>
      <c r="M16" s="329">
        <f>L16*AL16</f>
        <v>0</v>
      </c>
      <c r="N16" s="327"/>
      <c r="O16" s="329">
        <f>N16*AL16</f>
        <v>0</v>
      </c>
      <c r="P16" s="327"/>
      <c r="Q16" s="329">
        <f>P16*AL16</f>
        <v>0</v>
      </c>
      <c r="R16" s="327"/>
      <c r="S16" s="329">
        <f>R16*AL16</f>
        <v>0</v>
      </c>
      <c r="T16" s="327"/>
      <c r="U16" s="329">
        <f>T16*AL16</f>
        <v>0</v>
      </c>
      <c r="V16" s="328">
        <v>24.4</v>
      </c>
      <c r="W16" s="329">
        <f>V16*AL16</f>
        <v>0</v>
      </c>
      <c r="X16" s="327"/>
      <c r="Y16" s="329">
        <f>X16*AL16</f>
        <v>0</v>
      </c>
      <c r="Z16" s="328">
        <v>55.8</v>
      </c>
      <c r="AA16" s="329">
        <f>Z16*AL16</f>
        <v>0</v>
      </c>
      <c r="AB16" s="327"/>
      <c r="AC16" s="329">
        <f>AB16*AL16</f>
        <v>0</v>
      </c>
      <c r="AD16" s="327"/>
      <c r="AE16" s="329">
        <f>AD16*AL16</f>
        <v>0</v>
      </c>
      <c r="AF16" s="327">
        <v>0.1</v>
      </c>
      <c r="AG16" s="329">
        <f>AF16*AL16</f>
        <v>0</v>
      </c>
      <c r="AH16" s="327"/>
      <c r="AI16" s="329">
        <f>AH16*AL16</f>
        <v>0</v>
      </c>
      <c r="AJ16" s="330">
        <f>B16+D16++F16+J16+L16+N16+P16+R16+T16+V16+Z16+X16+AF16+H16+AB16+AD16+AH16</f>
        <v>99.99999999999999</v>
      </c>
      <c r="AK16" s="339" t="s">
        <v>56</v>
      </c>
      <c r="AL16" s="332">
        <f>AT16/AT39</f>
        <v>0</v>
      </c>
      <c r="AM16" s="311">
        <f>'&lt;&lt;&lt;&lt;poste de commande&gt;&gt;&gt;&gt;'!C10</f>
        <v>0</v>
      </c>
      <c r="AN16" s="312">
        <f>'&lt;&lt;&lt;&lt;poste de commande&gt;&gt;&gt;&gt;'!D10</f>
        <v>0</v>
      </c>
      <c r="AP16" s="313">
        <f>AM16</f>
        <v>0</v>
      </c>
      <c r="AQ16" s="314">
        <f>AN16</f>
        <v>0</v>
      </c>
      <c r="AS16" s="333">
        <f>'&lt;&lt;&lt;&lt;poste de commande&gt;&gt;&gt;&gt;'!E10</f>
        <v>0</v>
      </c>
      <c r="AT16" s="334">
        <f>AN16+AS16</f>
        <v>0</v>
      </c>
      <c r="AU16" s="334"/>
      <c r="AV16" s="173"/>
      <c r="AW16" s="153"/>
      <c r="AX16" s="153"/>
      <c r="BC16" s="335">
        <v>1.5</v>
      </c>
      <c r="BD16" s="335">
        <f>BC16*CN16</f>
        <v>0</v>
      </c>
      <c r="BE16" s="336">
        <v>9</v>
      </c>
      <c r="BF16" s="335">
        <f>BE16*CN16</f>
        <v>0</v>
      </c>
      <c r="BG16" s="336">
        <v>8.2</v>
      </c>
      <c r="BH16" s="335">
        <f>BG16*CN16</f>
        <v>0</v>
      </c>
      <c r="BI16" s="335"/>
      <c r="BJ16" s="335">
        <f>BI16*CN16</f>
        <v>0</v>
      </c>
      <c r="BK16" s="335">
        <v>1</v>
      </c>
      <c r="BL16" s="335">
        <f>BK16*CN16</f>
        <v>0</v>
      </c>
      <c r="BM16" s="335"/>
      <c r="BN16" s="335">
        <f>BM16*CN16</f>
        <v>0</v>
      </c>
      <c r="BO16" s="335"/>
      <c r="BP16" s="335">
        <f>BO16*CN16</f>
        <v>0</v>
      </c>
      <c r="BQ16" s="335"/>
      <c r="BR16" s="335">
        <f>BQ16*CN16</f>
        <v>0</v>
      </c>
      <c r="BS16" s="335"/>
      <c r="BT16" s="335">
        <f>BS16*CN16</f>
        <v>0</v>
      </c>
      <c r="BU16" s="335"/>
      <c r="BV16" s="335">
        <f>BU16*CN16</f>
        <v>0</v>
      </c>
      <c r="BW16" s="336">
        <v>24.4</v>
      </c>
      <c r="BX16" s="335">
        <f>BW16*CN16</f>
        <v>0</v>
      </c>
      <c r="BY16" s="335"/>
      <c r="BZ16" s="335">
        <f>BY16*CN16</f>
        <v>0</v>
      </c>
      <c r="CA16" s="336">
        <v>55.8</v>
      </c>
      <c r="CB16" s="335">
        <f>CA16*CN16</f>
        <v>0</v>
      </c>
      <c r="CC16" s="335"/>
      <c r="CD16" s="335">
        <f>CC16*CN16</f>
        <v>0</v>
      </c>
      <c r="CE16" s="335"/>
      <c r="CF16" s="335">
        <f>CE16*CN16</f>
        <v>0</v>
      </c>
      <c r="CG16" s="335">
        <v>0.1</v>
      </c>
      <c r="CH16" s="335">
        <f>CG16*CN16</f>
        <v>0</v>
      </c>
      <c r="CI16" s="335"/>
      <c r="CJ16" s="335">
        <f>CI16*CN16</f>
        <v>0</v>
      </c>
      <c r="CK16" s="335">
        <f>BC16+BE16++BG16+BK16+BM16+BO16+BQ16+BS16+BU16+BW16+CA16+BY16+CG16+BI16+CC16+CE16+CI16</f>
        <v>99.99999999999999</v>
      </c>
      <c r="CL16" s="340" t="s">
        <v>56</v>
      </c>
      <c r="CM16" s="35"/>
      <c r="CN16" s="338">
        <f>AQ16/AQ39</f>
        <v>0</v>
      </c>
      <c r="CO16" s="300"/>
    </row>
    <row r="17" spans="2:93" ht="12.75">
      <c r="B17" s="327">
        <v>43.6</v>
      </c>
      <c r="C17" s="327">
        <f>B17*AL17</f>
        <v>8.384615384615385</v>
      </c>
      <c r="D17" s="327"/>
      <c r="E17" s="329">
        <f>D17*AL17</f>
        <v>0</v>
      </c>
      <c r="F17" s="327"/>
      <c r="G17" s="329">
        <f>F17*AL17</f>
        <v>0</v>
      </c>
      <c r="H17" s="327"/>
      <c r="I17" s="329">
        <f>H17*AL17</f>
        <v>0</v>
      </c>
      <c r="J17" s="328">
        <v>55.5</v>
      </c>
      <c r="K17" s="329">
        <f>J17*AL17</f>
        <v>10.673076923076922</v>
      </c>
      <c r="L17" s="327"/>
      <c r="M17" s="329">
        <f>L17*AL17</f>
        <v>0</v>
      </c>
      <c r="N17" s="327"/>
      <c r="O17" s="329">
        <f>N17*AL17</f>
        <v>0</v>
      </c>
      <c r="P17" s="327"/>
      <c r="Q17" s="329">
        <f>P17*AL17</f>
        <v>0</v>
      </c>
      <c r="R17" s="327"/>
      <c r="S17" s="329">
        <f>R17*AL17</f>
        <v>0</v>
      </c>
      <c r="T17" s="327"/>
      <c r="U17" s="329">
        <f>T17*AL17</f>
        <v>0</v>
      </c>
      <c r="V17" s="327">
        <v>0.25</v>
      </c>
      <c r="W17" s="329">
        <f>V17*AL17</f>
        <v>0.04807692307692307</v>
      </c>
      <c r="X17" s="327"/>
      <c r="Y17" s="329">
        <f>X17*AL17</f>
        <v>0</v>
      </c>
      <c r="Z17" s="327">
        <v>0.5</v>
      </c>
      <c r="AA17" s="329">
        <f>Z17*AL17</f>
        <v>0.09615384615384615</v>
      </c>
      <c r="AB17" s="327"/>
      <c r="AC17" s="329">
        <f>AB17*AL17</f>
        <v>0</v>
      </c>
      <c r="AD17" s="327"/>
      <c r="AE17" s="329">
        <f>AD17*AL17</f>
        <v>0</v>
      </c>
      <c r="AF17" s="327">
        <v>0.15</v>
      </c>
      <c r="AG17" s="329">
        <f>AF17*AL17</f>
        <v>0.02884615384615384</v>
      </c>
      <c r="AH17" s="327"/>
      <c r="AI17" s="329">
        <f>AH17*AL17</f>
        <v>0</v>
      </c>
      <c r="AJ17" s="330">
        <f>B17+D17++F17+J17+L17+N17+P17+R17+T17+V17+Z17+X17+AF17+H17+AB17+AD17+AH17</f>
        <v>100</v>
      </c>
      <c r="AK17" s="341" t="s">
        <v>57</v>
      </c>
      <c r="AL17" s="332">
        <f>AT17/AT39</f>
        <v>0.1923076923076923</v>
      </c>
      <c r="AM17" s="311">
        <f>'&lt;&lt;&lt;&lt;poste de commande&gt;&gt;&gt;&gt;'!C11</f>
        <v>200</v>
      </c>
      <c r="AN17" s="312">
        <f>'&lt;&lt;&lt;&lt;poste de commande&gt;&gt;&gt;&gt;'!D11</f>
        <v>46.08294930875576</v>
      </c>
      <c r="AP17" s="313">
        <f>AM17</f>
        <v>200</v>
      </c>
      <c r="AQ17" s="314">
        <f>AN17</f>
        <v>46.08294930875576</v>
      </c>
      <c r="AS17" s="333">
        <f>'&lt;&lt;&lt;&lt;poste de commande&gt;&gt;&gt;&gt;'!E11</f>
        <v>0</v>
      </c>
      <c r="AT17" s="334">
        <f>AN17+AS17</f>
        <v>46.08294930875576</v>
      </c>
      <c r="AU17" s="334"/>
      <c r="AV17" s="173"/>
      <c r="AW17" s="153"/>
      <c r="AX17" s="145"/>
      <c r="BC17" s="335">
        <v>43.6</v>
      </c>
      <c r="BD17" s="335">
        <f>BC17*CN17</f>
        <v>8.036866359447004</v>
      </c>
      <c r="BE17" s="335"/>
      <c r="BF17" s="335">
        <f>BE17*CN17</f>
        <v>0</v>
      </c>
      <c r="BG17" s="335"/>
      <c r="BH17" s="335">
        <f>BG17*CN17</f>
        <v>0</v>
      </c>
      <c r="BI17" s="335"/>
      <c r="BJ17" s="335">
        <f>BI17*CN17</f>
        <v>0</v>
      </c>
      <c r="BK17" s="336">
        <v>55.5</v>
      </c>
      <c r="BL17" s="335">
        <f>BK17*CN17</f>
        <v>10.230414746543778</v>
      </c>
      <c r="BM17" s="335"/>
      <c r="BN17" s="335">
        <f>BM17*CN17</f>
        <v>0</v>
      </c>
      <c r="BO17" s="335"/>
      <c r="BP17" s="335">
        <f>BO17*CN17</f>
        <v>0</v>
      </c>
      <c r="BQ17" s="335"/>
      <c r="BR17" s="335">
        <f>BQ17*CN17</f>
        <v>0</v>
      </c>
      <c r="BS17" s="335"/>
      <c r="BT17" s="335">
        <f>BS17*CN17</f>
        <v>0</v>
      </c>
      <c r="BU17" s="335"/>
      <c r="BV17" s="335">
        <f>BU17*CN17</f>
        <v>0</v>
      </c>
      <c r="BW17" s="335">
        <v>0.25</v>
      </c>
      <c r="BX17" s="335">
        <f>BW17*CN17</f>
        <v>0.046082949308755755</v>
      </c>
      <c r="BY17" s="335"/>
      <c r="BZ17" s="335">
        <f>BY17*CN17</f>
        <v>0</v>
      </c>
      <c r="CA17" s="335">
        <v>0.5</v>
      </c>
      <c r="CB17" s="335">
        <f>CA17*CN17</f>
        <v>0.09216589861751151</v>
      </c>
      <c r="CC17" s="335"/>
      <c r="CD17" s="335">
        <f>CC17*CN17</f>
        <v>0</v>
      </c>
      <c r="CE17" s="335"/>
      <c r="CF17" s="335">
        <f>CE17*CN17</f>
        <v>0</v>
      </c>
      <c r="CG17" s="335">
        <v>0.15</v>
      </c>
      <c r="CH17" s="335">
        <f>CG17*CN17</f>
        <v>0.02764976958525345</v>
      </c>
      <c r="CI17" s="335"/>
      <c r="CJ17" s="335">
        <f>CI17*CN17</f>
        <v>0</v>
      </c>
      <c r="CK17" s="335">
        <f>BC17+BE17++BG17+BK17+BM17+BO17+BQ17+BS17+BU17+BW17+CA17+BY17+CG17+BI17+CC17+CE17+CI17</f>
        <v>100</v>
      </c>
      <c r="CL17" s="342" t="s">
        <v>57</v>
      </c>
      <c r="CM17" s="39"/>
      <c r="CN17" s="338">
        <f>AQ17/AQ39</f>
        <v>0.18433179723502302</v>
      </c>
      <c r="CO17" s="300"/>
    </row>
    <row r="18" spans="2:93" ht="12.75">
      <c r="B18" s="327">
        <v>48.84</v>
      </c>
      <c r="C18" s="327">
        <f>B18*AL18</f>
        <v>0</v>
      </c>
      <c r="D18" s="327"/>
      <c r="E18" s="329">
        <f>D18*AL18</f>
        <v>0</v>
      </c>
      <c r="F18" s="327"/>
      <c r="G18" s="329">
        <f>F18*AL18</f>
        <v>0</v>
      </c>
      <c r="H18" s="327"/>
      <c r="I18" s="329">
        <f>H18*AL18</f>
        <v>0</v>
      </c>
      <c r="J18" s="328">
        <v>31</v>
      </c>
      <c r="K18" s="343">
        <f>J18*AL18</f>
        <v>0</v>
      </c>
      <c r="L18" s="328">
        <v>20</v>
      </c>
      <c r="M18" s="329">
        <f>L18*AL18</f>
        <v>0</v>
      </c>
      <c r="N18" s="327"/>
      <c r="O18" s="329">
        <f>N18*AL18</f>
        <v>0</v>
      </c>
      <c r="P18" s="327"/>
      <c r="Q18" s="329">
        <f>P18*AL18</f>
        <v>0</v>
      </c>
      <c r="R18" s="327"/>
      <c r="S18" s="329">
        <f>R18*AL18</f>
        <v>0</v>
      </c>
      <c r="T18" s="327"/>
      <c r="U18" s="329">
        <f>T18*AL18</f>
        <v>0</v>
      </c>
      <c r="V18" s="327">
        <v>0.1</v>
      </c>
      <c r="W18" s="329">
        <f>V18*AL18</f>
        <v>0</v>
      </c>
      <c r="X18" s="327"/>
      <c r="Y18" s="329">
        <f>X18*AL18</f>
        <v>0</v>
      </c>
      <c r="Z18" s="327">
        <v>0.05</v>
      </c>
      <c r="AA18" s="329">
        <f>Z18*AL18</f>
        <v>0</v>
      </c>
      <c r="AB18" s="327"/>
      <c r="AC18" s="329">
        <f>AB18*AL18</f>
        <v>0</v>
      </c>
      <c r="AD18" s="327"/>
      <c r="AE18" s="329">
        <f>AD18*AL18</f>
        <v>0</v>
      </c>
      <c r="AF18" s="327">
        <v>0.01</v>
      </c>
      <c r="AG18" s="329">
        <f>AF18*AL18</f>
        <v>0</v>
      </c>
      <c r="AH18" s="327"/>
      <c r="AI18" s="329">
        <f>AH18*AL18</f>
        <v>0</v>
      </c>
      <c r="AJ18" s="330">
        <f>B18+D18++F18+J18+L18+N18+P18+R18+T18+V18+Z18+X18+AF18+H18+AB18+AD18+AH18</f>
        <v>100</v>
      </c>
      <c r="AK18" s="344" t="s">
        <v>58</v>
      </c>
      <c r="AL18" s="332">
        <f>AT18/AT39</f>
        <v>0</v>
      </c>
      <c r="AM18" s="311">
        <f>'&lt;&lt;&lt;&lt;poste de commande&gt;&gt;&gt;&gt;'!C12</f>
        <v>0</v>
      </c>
      <c r="AN18" s="312">
        <f>'&lt;&lt;&lt;&lt;poste de commande&gt;&gt;&gt;&gt;'!D12</f>
        <v>0</v>
      </c>
      <c r="AP18" s="313">
        <f>AM18</f>
        <v>0</v>
      </c>
      <c r="AQ18" s="314">
        <f>AN18</f>
        <v>0</v>
      </c>
      <c r="AS18" s="333">
        <f>'&lt;&lt;&lt;&lt;poste de commande&gt;&gt;&gt;&gt;'!E12</f>
        <v>0</v>
      </c>
      <c r="AT18" s="334">
        <f>AN18+AS18</f>
        <v>0</v>
      </c>
      <c r="AU18" s="334"/>
      <c r="AV18" s="173"/>
      <c r="AW18" s="153"/>
      <c r="AX18" s="153"/>
      <c r="BA18" s="145"/>
      <c r="BB18" s="145"/>
      <c r="BC18" s="335">
        <v>48.84</v>
      </c>
      <c r="BD18" s="335">
        <f>BC18*CN18</f>
        <v>0</v>
      </c>
      <c r="BE18" s="335"/>
      <c r="BF18" s="335">
        <f>BE18*CN18</f>
        <v>0</v>
      </c>
      <c r="BG18" s="335"/>
      <c r="BH18" s="335">
        <f>BG18*CN18</f>
        <v>0</v>
      </c>
      <c r="BI18" s="335"/>
      <c r="BJ18" s="335">
        <f>BI18*CN18</f>
        <v>0</v>
      </c>
      <c r="BK18" s="336">
        <v>31</v>
      </c>
      <c r="BL18" s="345">
        <f>BK18*CN18</f>
        <v>0</v>
      </c>
      <c r="BM18" s="336">
        <v>20</v>
      </c>
      <c r="BN18" s="335">
        <f>BM18*CN18</f>
        <v>0</v>
      </c>
      <c r="BO18" s="335"/>
      <c r="BP18" s="335">
        <f>BO18*CN18</f>
        <v>0</v>
      </c>
      <c r="BQ18" s="335"/>
      <c r="BR18" s="335">
        <f>BQ18*CN18</f>
        <v>0</v>
      </c>
      <c r="BS18" s="335"/>
      <c r="BT18" s="335">
        <f>BS18*CN18</f>
        <v>0</v>
      </c>
      <c r="BU18" s="335"/>
      <c r="BV18" s="335">
        <f>BU18*CN18</f>
        <v>0</v>
      </c>
      <c r="BW18" s="335">
        <v>0.1</v>
      </c>
      <c r="BX18" s="335">
        <f>BW18*CN18</f>
        <v>0</v>
      </c>
      <c r="BY18" s="335"/>
      <c r="BZ18" s="335">
        <f>BY18*CN18</f>
        <v>0</v>
      </c>
      <c r="CA18" s="335">
        <v>0.05</v>
      </c>
      <c r="CB18" s="335">
        <f>CA18*CN18</f>
        <v>0</v>
      </c>
      <c r="CC18" s="335"/>
      <c r="CD18" s="335">
        <f>CC18*CN18</f>
        <v>0</v>
      </c>
      <c r="CE18" s="335"/>
      <c r="CF18" s="335">
        <f>CE18*CN18</f>
        <v>0</v>
      </c>
      <c r="CG18" s="335">
        <v>0.01</v>
      </c>
      <c r="CH18" s="335">
        <f>CG18*CN18</f>
        <v>0</v>
      </c>
      <c r="CI18" s="335"/>
      <c r="CJ18" s="335">
        <f>CI18*CN18</f>
        <v>0</v>
      </c>
      <c r="CK18" s="335">
        <f>BC18+BE18++BG18+BK18+BM18+BO18+BQ18+BS18+BU18+BW18+CA18+BY18+CG18+BI18+CC18+CE18+CI18</f>
        <v>100</v>
      </c>
      <c r="CL18" s="346" t="s">
        <v>58</v>
      </c>
      <c r="CM18" s="40"/>
      <c r="CN18" s="338">
        <f>AQ18/AQ39</f>
        <v>0</v>
      </c>
      <c r="CO18" s="300"/>
    </row>
    <row r="19" spans="2:93" ht="12.75">
      <c r="B19" s="327">
        <v>15.03</v>
      </c>
      <c r="C19" s="327">
        <f>B19*AL19</f>
        <v>0</v>
      </c>
      <c r="D19" s="327"/>
      <c r="E19" s="329">
        <f>D19*AL19</f>
        <v>0</v>
      </c>
      <c r="F19" s="327"/>
      <c r="G19" s="329">
        <f>F19*AL19</f>
        <v>0</v>
      </c>
      <c r="H19" s="327"/>
      <c r="I19" s="329">
        <f>H19*AL19</f>
        <v>0</v>
      </c>
      <c r="J19" s="327">
        <v>0.17</v>
      </c>
      <c r="K19" s="329">
        <f>J19*AL19</f>
        <v>0</v>
      </c>
      <c r="L19" s="328">
        <v>30</v>
      </c>
      <c r="M19" s="329">
        <f>L19*AL19</f>
        <v>0</v>
      </c>
      <c r="N19" s="327"/>
      <c r="O19" s="329">
        <f>N19*AL19</f>
        <v>0</v>
      </c>
      <c r="P19" s="327"/>
      <c r="Q19" s="329">
        <f>P19*AL19</f>
        <v>0</v>
      </c>
      <c r="R19" s="327"/>
      <c r="S19" s="329">
        <f>R19*AL19</f>
        <v>0</v>
      </c>
      <c r="T19" s="327"/>
      <c r="U19" s="329">
        <f>T19*AL19</f>
        <v>0</v>
      </c>
      <c r="V19" s="327">
        <v>1.3</v>
      </c>
      <c r="W19" s="329">
        <f>V19*AL19</f>
        <v>0</v>
      </c>
      <c r="X19" s="327"/>
      <c r="Y19" s="329">
        <f>X19*AL19</f>
        <v>0</v>
      </c>
      <c r="Z19" s="328">
        <v>53</v>
      </c>
      <c r="AA19" s="329">
        <f>Z19*AL19</f>
        <v>0</v>
      </c>
      <c r="AB19" s="327"/>
      <c r="AC19" s="329">
        <f>AB19*AL19</f>
        <v>0</v>
      </c>
      <c r="AD19" s="327"/>
      <c r="AE19" s="329">
        <f>AD19*AL19</f>
        <v>0</v>
      </c>
      <c r="AF19" s="327">
        <v>0.5</v>
      </c>
      <c r="AG19" s="329">
        <f>AF19*AL19</f>
        <v>0</v>
      </c>
      <c r="AH19" s="327"/>
      <c r="AI19" s="329">
        <f>AH19*AL19</f>
        <v>0</v>
      </c>
      <c r="AJ19" s="330">
        <f>B19+D19++F19+J19+L19+N19+P19+R19+T19+V19+Z19+X19+AF19+H19+AB19+AD19+AH19</f>
        <v>100</v>
      </c>
      <c r="AK19" s="344" t="s">
        <v>59</v>
      </c>
      <c r="AL19" s="332">
        <f>AT19/AT39</f>
        <v>0</v>
      </c>
      <c r="AM19" s="311">
        <f>'&lt;&lt;&lt;&lt;poste de commande&gt;&gt;&gt;&gt;'!C13</f>
        <v>0</v>
      </c>
      <c r="AN19" s="312">
        <f>'&lt;&lt;&lt;&lt;poste de commande&gt;&gt;&gt;&gt;'!D13</f>
        <v>0</v>
      </c>
      <c r="AP19" s="313">
        <f>AM19</f>
        <v>0</v>
      </c>
      <c r="AQ19" s="314">
        <f>AN19</f>
        <v>0</v>
      </c>
      <c r="AS19" s="333">
        <f>'&lt;&lt;&lt;&lt;poste de commande&gt;&gt;&gt;&gt;'!E13</f>
        <v>0</v>
      </c>
      <c r="AT19" s="334">
        <f>AN19+AS19</f>
        <v>0</v>
      </c>
      <c r="AU19" s="334"/>
      <c r="AV19" s="173"/>
      <c r="AW19" s="153"/>
      <c r="AX19" s="153"/>
      <c r="BA19" s="145"/>
      <c r="BB19" s="145"/>
      <c r="BC19" s="335">
        <v>15.03</v>
      </c>
      <c r="BD19" s="335">
        <f>BC19*CN19</f>
        <v>0</v>
      </c>
      <c r="BE19" s="335"/>
      <c r="BF19" s="335">
        <f>BE19*CN19</f>
        <v>0</v>
      </c>
      <c r="BG19" s="335"/>
      <c r="BH19" s="335">
        <f>BG19*CN19</f>
        <v>0</v>
      </c>
      <c r="BI19" s="335"/>
      <c r="BJ19" s="335">
        <f>BI19*CN19</f>
        <v>0</v>
      </c>
      <c r="BK19" s="335">
        <v>0.17</v>
      </c>
      <c r="BL19" s="335">
        <f>BK19*CN19</f>
        <v>0</v>
      </c>
      <c r="BM19" s="336">
        <v>30</v>
      </c>
      <c r="BN19" s="335">
        <f>BM19*CN19</f>
        <v>0</v>
      </c>
      <c r="BO19" s="335"/>
      <c r="BP19" s="335">
        <f>BO19*CN19</f>
        <v>0</v>
      </c>
      <c r="BQ19" s="335"/>
      <c r="BR19" s="335">
        <f>BQ19*CN19</f>
        <v>0</v>
      </c>
      <c r="BS19" s="335"/>
      <c r="BT19" s="335">
        <f>BS19*CN19</f>
        <v>0</v>
      </c>
      <c r="BU19" s="335"/>
      <c r="BV19" s="335">
        <f>BU19*CN19</f>
        <v>0</v>
      </c>
      <c r="BW19" s="335">
        <v>1.3</v>
      </c>
      <c r="BX19" s="335">
        <f>BW19*CN19</f>
        <v>0</v>
      </c>
      <c r="BY19" s="335"/>
      <c r="BZ19" s="335">
        <f>BY19*CN19</f>
        <v>0</v>
      </c>
      <c r="CA19" s="336">
        <v>53</v>
      </c>
      <c r="CB19" s="335">
        <f>CA19*CN19</f>
        <v>0</v>
      </c>
      <c r="CC19" s="335"/>
      <c r="CD19" s="335">
        <f>CC19*CN19</f>
        <v>0</v>
      </c>
      <c r="CE19" s="335"/>
      <c r="CF19" s="335">
        <f>CE19*CN19</f>
        <v>0</v>
      </c>
      <c r="CG19" s="335">
        <v>0.5</v>
      </c>
      <c r="CH19" s="335">
        <f>CG19*CN19</f>
        <v>0</v>
      </c>
      <c r="CI19" s="335"/>
      <c r="CJ19" s="335">
        <f>CI19*CN19</f>
        <v>0</v>
      </c>
      <c r="CK19" s="335">
        <f>BC19+BE19++BG19+BK19+BM19+BO19+BQ19+BS19+BU19+BW19+CA19+BY19+CG19+BI19+CC19+CE19+CI19</f>
        <v>100</v>
      </c>
      <c r="CL19" s="346" t="s">
        <v>59</v>
      </c>
      <c r="CM19" s="40"/>
      <c r="CN19" s="338">
        <f>AQ19/AQ39</f>
        <v>0</v>
      </c>
      <c r="CO19" s="300"/>
    </row>
    <row r="20" spans="2:93" ht="12.75">
      <c r="B20" s="327">
        <v>1.2</v>
      </c>
      <c r="C20" s="327">
        <f>B20*AL20</f>
        <v>0.3115384615384615</v>
      </c>
      <c r="D20" s="327"/>
      <c r="E20" s="329">
        <f>D20*AL20</f>
        <v>0</v>
      </c>
      <c r="F20" s="327"/>
      <c r="G20" s="329">
        <f>F20*AL20</f>
        <v>0</v>
      </c>
      <c r="H20" s="327"/>
      <c r="I20" s="329">
        <f>H20*AL20</f>
        <v>0</v>
      </c>
      <c r="J20" s="327"/>
      <c r="K20" s="329">
        <f>J20*AL20</f>
        <v>0</v>
      </c>
      <c r="L20" s="327"/>
      <c r="M20" s="329">
        <f>L20*AL20</f>
        <v>0</v>
      </c>
      <c r="N20" s="327"/>
      <c r="O20" s="329">
        <f>N20*AL20</f>
        <v>0</v>
      </c>
      <c r="P20" s="327"/>
      <c r="Q20" s="329">
        <f>P20*AL20</f>
        <v>0</v>
      </c>
      <c r="R20" s="327"/>
      <c r="S20" s="329">
        <f>R20*AL20</f>
        <v>0</v>
      </c>
      <c r="T20" s="327"/>
      <c r="U20" s="329">
        <f>T20*AL20</f>
        <v>0</v>
      </c>
      <c r="V20" s="327"/>
      <c r="W20" s="329">
        <f>V20*AL20</f>
        <v>0</v>
      </c>
      <c r="X20" s="327"/>
      <c r="Y20" s="329">
        <f>X20*AL20</f>
        <v>0</v>
      </c>
      <c r="Z20" s="328">
        <v>98.8</v>
      </c>
      <c r="AA20" s="329">
        <f>Z20*AL20</f>
        <v>25.649999999999995</v>
      </c>
      <c r="AB20" s="327"/>
      <c r="AC20" s="329">
        <f>AB20*AL20</f>
        <v>0</v>
      </c>
      <c r="AD20" s="327"/>
      <c r="AE20" s="329">
        <f>AD20*AL20</f>
        <v>0</v>
      </c>
      <c r="AF20" s="327"/>
      <c r="AG20" s="329">
        <f>AF20*AL20</f>
        <v>0</v>
      </c>
      <c r="AH20" s="327"/>
      <c r="AI20" s="329">
        <f>AH20*AL20</f>
        <v>0</v>
      </c>
      <c r="AJ20" s="330">
        <f>B20+D20++F20+J20+L20+N20+P20+R20+T20+V20+Z20+X20+AF20+H20+AB20+AD20+AH20</f>
        <v>100</v>
      </c>
      <c r="AK20" s="341" t="s">
        <v>61</v>
      </c>
      <c r="AL20" s="332">
        <f>AT20/AT39</f>
        <v>0.2596153846153846</v>
      </c>
      <c r="AM20" s="311">
        <f>'&lt;&lt;&lt;&lt;poste de commande&gt;&gt;&gt;&gt;'!C14</f>
        <v>270</v>
      </c>
      <c r="AN20" s="312">
        <f>'&lt;&lt;&lt;&lt;poste de commande&gt;&gt;&gt;&gt;'!D14</f>
        <v>62.21198156682028</v>
      </c>
      <c r="AP20" s="313">
        <f>AM20</f>
        <v>270</v>
      </c>
      <c r="AQ20" s="314">
        <f>AN20</f>
        <v>62.21198156682028</v>
      </c>
      <c r="AS20" s="333">
        <f>'&lt;&lt;&lt;&lt;poste de commande&gt;&gt;&gt;&gt;'!E14</f>
        <v>0</v>
      </c>
      <c r="AT20" s="334">
        <f>AN20+AS20</f>
        <v>62.21198156682028</v>
      </c>
      <c r="AU20" s="334"/>
      <c r="AV20" s="173"/>
      <c r="AW20" s="153"/>
      <c r="AX20" s="153"/>
      <c r="BA20" s="145"/>
      <c r="BB20" s="145"/>
      <c r="BC20" s="335">
        <v>1.2</v>
      </c>
      <c r="BD20" s="335">
        <f>BC20*CN20</f>
        <v>0.29861751152073734</v>
      </c>
      <c r="BE20" s="335"/>
      <c r="BF20" s="335">
        <f>BE20*CN20</f>
        <v>0</v>
      </c>
      <c r="BG20" s="335"/>
      <c r="BH20" s="335">
        <f>BG20*CN20</f>
        <v>0</v>
      </c>
      <c r="BI20" s="335"/>
      <c r="BJ20" s="335">
        <f>BI20*CN20</f>
        <v>0</v>
      </c>
      <c r="BK20" s="335"/>
      <c r="BL20" s="335">
        <f>BK20*CN20</f>
        <v>0</v>
      </c>
      <c r="BM20" s="335"/>
      <c r="BN20" s="335">
        <f>BM20*CN20</f>
        <v>0</v>
      </c>
      <c r="BO20" s="335"/>
      <c r="BP20" s="335">
        <f>BO20*CN20</f>
        <v>0</v>
      </c>
      <c r="BQ20" s="335"/>
      <c r="BR20" s="335">
        <f>BQ20*CN20</f>
        <v>0</v>
      </c>
      <c r="BS20" s="335"/>
      <c r="BT20" s="335">
        <f>BS20*CN20</f>
        <v>0</v>
      </c>
      <c r="BU20" s="335"/>
      <c r="BV20" s="335">
        <f>BU20*CN20</f>
        <v>0</v>
      </c>
      <c r="BW20" s="335"/>
      <c r="BX20" s="335">
        <f>BW20*CN20</f>
        <v>0</v>
      </c>
      <c r="BY20" s="335"/>
      <c r="BZ20" s="335">
        <f>BY20*CN20</f>
        <v>0</v>
      </c>
      <c r="CA20" s="336">
        <v>98.8</v>
      </c>
      <c r="CB20" s="335">
        <f>CA20*CN20</f>
        <v>24.58617511520737</v>
      </c>
      <c r="CC20" s="335"/>
      <c r="CD20" s="335">
        <f>CC20*CN20</f>
        <v>0</v>
      </c>
      <c r="CE20" s="335"/>
      <c r="CF20" s="335">
        <f>CE20*CN20</f>
        <v>0</v>
      </c>
      <c r="CG20" s="335"/>
      <c r="CH20" s="335">
        <f>CG20*CN20</f>
        <v>0</v>
      </c>
      <c r="CI20" s="335"/>
      <c r="CJ20" s="335">
        <f>CI20*CN20</f>
        <v>0</v>
      </c>
      <c r="CK20" s="335">
        <f>BC20+BE20++BG20+BK20+BM20+BO20+BQ20+BS20+BU20+BW20+CA20+BY20+CG20+BI20+CC20+CE20+CI20</f>
        <v>100</v>
      </c>
      <c r="CL20" s="342" t="s">
        <v>61</v>
      </c>
      <c r="CM20" s="39"/>
      <c r="CN20" s="338">
        <f>AQ20/AQ39</f>
        <v>0.2488479262672811</v>
      </c>
      <c r="CO20" s="300"/>
    </row>
    <row r="21" spans="2:93" ht="12.75">
      <c r="B21" s="327">
        <v>0</v>
      </c>
      <c r="C21" s="327">
        <f>B21*AL21</f>
        <v>0</v>
      </c>
      <c r="D21" s="327"/>
      <c r="E21" s="329">
        <f>D21*AL21</f>
        <v>0</v>
      </c>
      <c r="F21" s="327"/>
      <c r="G21" s="329">
        <f>F21*AL21</f>
        <v>0</v>
      </c>
      <c r="H21" s="327"/>
      <c r="I21" s="329">
        <f>H21*AL21</f>
        <v>0</v>
      </c>
      <c r="J21" s="327"/>
      <c r="K21" s="329">
        <f>J21*AL21</f>
        <v>0</v>
      </c>
      <c r="L21" s="327"/>
      <c r="M21" s="329">
        <f>L21*AL21</f>
        <v>0</v>
      </c>
      <c r="N21" s="327"/>
      <c r="O21" s="329">
        <f>N21*AL21</f>
        <v>0</v>
      </c>
      <c r="P21" s="327"/>
      <c r="Q21" s="329">
        <f>P21*AL21</f>
        <v>0</v>
      </c>
      <c r="R21" s="327"/>
      <c r="S21" s="329">
        <f>R21*AL21</f>
        <v>0</v>
      </c>
      <c r="T21" s="327"/>
      <c r="U21" s="329">
        <f>T21*AL21</f>
        <v>0</v>
      </c>
      <c r="V21" s="327">
        <v>0.5</v>
      </c>
      <c r="W21" s="329">
        <f>V21*AL21</f>
        <v>0</v>
      </c>
      <c r="X21" s="327"/>
      <c r="Y21" s="329">
        <f>X21*AL21</f>
        <v>0</v>
      </c>
      <c r="Z21" s="328">
        <v>36.75</v>
      </c>
      <c r="AA21" s="329">
        <f>Z21*AL21</f>
        <v>0</v>
      </c>
      <c r="AB21" s="328">
        <v>62.45</v>
      </c>
      <c r="AC21" s="329">
        <f>AB21*AL21</f>
        <v>0</v>
      </c>
      <c r="AD21" s="327">
        <v>0.2</v>
      </c>
      <c r="AE21" s="329">
        <f>AD21*AL21</f>
        <v>0</v>
      </c>
      <c r="AF21" s="327">
        <v>0.1</v>
      </c>
      <c r="AG21" s="329">
        <f>AF21*AL21</f>
        <v>0</v>
      </c>
      <c r="AH21" s="327"/>
      <c r="AI21" s="329">
        <f>AH21*AL21</f>
        <v>0</v>
      </c>
      <c r="AJ21" s="330">
        <f>B21+D21++F21+J21+L21+N21+P21+R21+T21+V21+Z21+X21+AF21+H21+AB21+AD21+AH21</f>
        <v>100.00000000000001</v>
      </c>
      <c r="AK21" s="344" t="s">
        <v>62</v>
      </c>
      <c r="AL21" s="332">
        <f>AT21/AT39</f>
        <v>0</v>
      </c>
      <c r="AM21" s="311">
        <f>'&lt;&lt;&lt;&lt;poste de commande&gt;&gt;&gt;&gt;'!C15</f>
        <v>0</v>
      </c>
      <c r="AN21" s="312">
        <f>'&lt;&lt;&lt;&lt;poste de commande&gt;&gt;&gt;&gt;'!D15</f>
        <v>0</v>
      </c>
      <c r="AP21" s="313">
        <f>AM21</f>
        <v>0</v>
      </c>
      <c r="AQ21" s="314">
        <f>AN21</f>
        <v>0</v>
      </c>
      <c r="AS21" s="333">
        <f>'&lt;&lt;&lt;&lt;poste de commande&gt;&gt;&gt;&gt;'!E15</f>
        <v>0</v>
      </c>
      <c r="AT21" s="334">
        <f>AN21+AS21</f>
        <v>0</v>
      </c>
      <c r="AU21" s="334"/>
      <c r="AV21" s="173"/>
      <c r="AW21" s="153"/>
      <c r="AX21" s="153"/>
      <c r="BA21" s="145"/>
      <c r="BB21" s="145"/>
      <c r="BC21" s="335">
        <v>0</v>
      </c>
      <c r="BD21" s="335">
        <f>BC21*CN21</f>
        <v>0</v>
      </c>
      <c r="BE21" s="335"/>
      <c r="BF21" s="335">
        <f>BE21*CN21</f>
        <v>0</v>
      </c>
      <c r="BG21" s="335"/>
      <c r="BH21" s="335">
        <f>BG21*CN21</f>
        <v>0</v>
      </c>
      <c r="BI21" s="335"/>
      <c r="BJ21" s="335">
        <f>BI21*CN21</f>
        <v>0</v>
      </c>
      <c r="BK21" s="335"/>
      <c r="BL21" s="335">
        <f>BK21*CN21</f>
        <v>0</v>
      </c>
      <c r="BM21" s="335"/>
      <c r="BN21" s="335">
        <f>BM21*CN21</f>
        <v>0</v>
      </c>
      <c r="BO21" s="335"/>
      <c r="BP21" s="335">
        <f>BO21*CN21</f>
        <v>0</v>
      </c>
      <c r="BQ21" s="335"/>
      <c r="BR21" s="335">
        <f>BQ21*CN21</f>
        <v>0</v>
      </c>
      <c r="BS21" s="335"/>
      <c r="BT21" s="335">
        <f>BS21*CN21</f>
        <v>0</v>
      </c>
      <c r="BU21" s="335"/>
      <c r="BV21" s="335">
        <f>BU21*CN21</f>
        <v>0</v>
      </c>
      <c r="BW21" s="335">
        <v>0.5</v>
      </c>
      <c r="BX21" s="335">
        <f>BW21*CN21</f>
        <v>0</v>
      </c>
      <c r="BY21" s="335"/>
      <c r="BZ21" s="335">
        <f>BY21*CN21</f>
        <v>0</v>
      </c>
      <c r="CA21" s="336">
        <v>36.75</v>
      </c>
      <c r="CB21" s="335">
        <f>CA21*CN21</f>
        <v>0</v>
      </c>
      <c r="CC21" s="336">
        <v>62.45</v>
      </c>
      <c r="CD21" s="335">
        <f>CC21*CN21</f>
        <v>0</v>
      </c>
      <c r="CE21" s="335">
        <v>0.2</v>
      </c>
      <c r="CF21" s="335">
        <f>CE21*CN21</f>
        <v>0</v>
      </c>
      <c r="CG21" s="335">
        <v>0.1</v>
      </c>
      <c r="CH21" s="335">
        <f>CG21*CN21</f>
        <v>0</v>
      </c>
      <c r="CI21" s="335"/>
      <c r="CJ21" s="335">
        <f>CI21*CN21</f>
        <v>0</v>
      </c>
      <c r="CK21" s="335">
        <f>BC21+BE21++BG21+BK21+BM21+BO21+BQ21+BS21+BU21+BW21+CA21+BY21+CG21+BI21+CC21+CE21+CI21</f>
        <v>100.00000000000001</v>
      </c>
      <c r="CL21" s="346" t="s">
        <v>62</v>
      </c>
      <c r="CM21" s="40"/>
      <c r="CN21" s="338">
        <f>AQ21/AQ39</f>
        <v>0</v>
      </c>
      <c r="CO21" s="300"/>
    </row>
    <row r="22" spans="2:93" ht="12.75">
      <c r="B22" s="327">
        <v>12.1</v>
      </c>
      <c r="C22" s="327">
        <f>B22*AL22</f>
        <v>0</v>
      </c>
      <c r="D22" s="327">
        <v>2.3000000000000003</v>
      </c>
      <c r="E22" s="329">
        <f>D22*AL22</f>
        <v>0</v>
      </c>
      <c r="F22" s="327">
        <v>0.1</v>
      </c>
      <c r="G22" s="329">
        <f>F22*AL22</f>
        <v>0</v>
      </c>
      <c r="H22" s="327"/>
      <c r="I22" s="329">
        <f>H22*AL22</f>
        <v>0</v>
      </c>
      <c r="J22" s="327"/>
      <c r="K22" s="329">
        <f>J22*AL22</f>
        <v>0</v>
      </c>
      <c r="L22" s="327">
        <v>0.3</v>
      </c>
      <c r="M22" s="329">
        <f>L22*AL22</f>
        <v>0</v>
      </c>
      <c r="N22" s="327"/>
      <c r="O22" s="329">
        <f>N22*AL22</f>
        <v>0</v>
      </c>
      <c r="P22" s="327"/>
      <c r="Q22" s="329">
        <f>P22*AL22</f>
        <v>0</v>
      </c>
      <c r="R22" s="327"/>
      <c r="S22" s="329">
        <f>R22*AL22</f>
        <v>0</v>
      </c>
      <c r="T22" s="327"/>
      <c r="U22" s="329">
        <f>T22*AL22</f>
        <v>0</v>
      </c>
      <c r="V22" s="328">
        <v>36.5</v>
      </c>
      <c r="W22" s="329">
        <f>V22*AL22</f>
        <v>0</v>
      </c>
      <c r="X22" s="327"/>
      <c r="Y22" s="329">
        <f>X22*AL22</f>
        <v>0</v>
      </c>
      <c r="Z22" s="328">
        <v>48</v>
      </c>
      <c r="AA22" s="329">
        <f>Z22*AL22</f>
        <v>0</v>
      </c>
      <c r="AB22" s="327"/>
      <c r="AC22" s="329">
        <f>AB22*AL22</f>
        <v>0</v>
      </c>
      <c r="AD22" s="327"/>
      <c r="AE22" s="329">
        <f>AD22*AL22</f>
        <v>0</v>
      </c>
      <c r="AF22" s="327">
        <v>0.7</v>
      </c>
      <c r="AG22" s="329">
        <f>AF22*AL22</f>
        <v>0</v>
      </c>
      <c r="AH22" s="327"/>
      <c r="AI22" s="329">
        <f>AH22*AL22</f>
        <v>0</v>
      </c>
      <c r="AJ22" s="330">
        <f>B22+D22++F22+J22+L22+N22+P22+R22+T22+V22+Z22+X22+AF22+H22+AB22+AD22+AH22</f>
        <v>100</v>
      </c>
      <c r="AK22" s="344" t="s">
        <v>63</v>
      </c>
      <c r="AL22" s="332">
        <f>AT22/AT39</f>
        <v>0</v>
      </c>
      <c r="AM22" s="311">
        <f>'&lt;&lt;&lt;&lt;poste de commande&gt;&gt;&gt;&gt;'!C16</f>
        <v>0</v>
      </c>
      <c r="AN22" s="312">
        <f>'&lt;&lt;&lt;&lt;poste de commande&gt;&gt;&gt;&gt;'!D16</f>
        <v>0</v>
      </c>
      <c r="AP22" s="313">
        <f>AM22</f>
        <v>0</v>
      </c>
      <c r="AQ22" s="314">
        <f>AN22</f>
        <v>0</v>
      </c>
      <c r="AS22" s="333">
        <f>'&lt;&lt;&lt;&lt;poste de commande&gt;&gt;&gt;&gt;'!E16</f>
        <v>0</v>
      </c>
      <c r="AT22" s="334">
        <f>AN22+AS22</f>
        <v>0</v>
      </c>
      <c r="AU22" s="334"/>
      <c r="AV22" s="173"/>
      <c r="AW22" s="153"/>
      <c r="AX22" s="153"/>
      <c r="BA22" s="145"/>
      <c r="BB22" s="145"/>
      <c r="BC22" s="335">
        <v>12.1</v>
      </c>
      <c r="BD22" s="335">
        <f>BC22*CN22</f>
        <v>0</v>
      </c>
      <c r="BE22" s="335">
        <v>2.3000000000000003</v>
      </c>
      <c r="BF22" s="335">
        <f>BE22*CN22</f>
        <v>0</v>
      </c>
      <c r="BG22" s="335">
        <v>0.1</v>
      </c>
      <c r="BH22" s="335">
        <f>BG22*CN22</f>
        <v>0</v>
      </c>
      <c r="BI22" s="335"/>
      <c r="BJ22" s="335">
        <f>BI22*CN22</f>
        <v>0</v>
      </c>
      <c r="BK22" s="335"/>
      <c r="BL22" s="335">
        <f>BK22*CN22</f>
        <v>0</v>
      </c>
      <c r="BM22" s="335">
        <v>0.3</v>
      </c>
      <c r="BN22" s="335">
        <f>BM22*CN22</f>
        <v>0</v>
      </c>
      <c r="BO22" s="335"/>
      <c r="BP22" s="335">
        <f>BO22*CN22</f>
        <v>0</v>
      </c>
      <c r="BQ22" s="335"/>
      <c r="BR22" s="335">
        <f>BQ22*CN22</f>
        <v>0</v>
      </c>
      <c r="BS22" s="335"/>
      <c r="BT22" s="335">
        <f>BS22*CN22</f>
        <v>0</v>
      </c>
      <c r="BU22" s="335"/>
      <c r="BV22" s="335">
        <f>BU22*CN22</f>
        <v>0</v>
      </c>
      <c r="BW22" s="336">
        <v>36.5</v>
      </c>
      <c r="BX22" s="335">
        <f>BW22*CN22</f>
        <v>0</v>
      </c>
      <c r="BY22" s="335"/>
      <c r="BZ22" s="335">
        <f>BY22*CN22</f>
        <v>0</v>
      </c>
      <c r="CA22" s="336">
        <v>48</v>
      </c>
      <c r="CB22" s="335">
        <f>CA22*CN22</f>
        <v>0</v>
      </c>
      <c r="CC22" s="335"/>
      <c r="CD22" s="335">
        <f>CC22*CN22</f>
        <v>0</v>
      </c>
      <c r="CE22" s="335"/>
      <c r="CF22" s="335">
        <f>CE22*CN22</f>
        <v>0</v>
      </c>
      <c r="CG22" s="335">
        <v>0.7</v>
      </c>
      <c r="CH22" s="335">
        <f>CG22*CN22</f>
        <v>0</v>
      </c>
      <c r="CI22" s="335"/>
      <c r="CJ22" s="335">
        <f>CI22*CN22</f>
        <v>0</v>
      </c>
      <c r="CK22" s="335">
        <f>BC22+BE22++BG22+BK22+BM22+BO22+BQ22+BS22+BU22+BW22+CA22+BY22+CG22+BI22+CC22+CE22+CI22</f>
        <v>100</v>
      </c>
      <c r="CL22" s="346" t="s">
        <v>63</v>
      </c>
      <c r="CM22" s="40"/>
      <c r="CN22" s="338">
        <f>AQ22/AQ39</f>
        <v>0</v>
      </c>
      <c r="CO22" s="300"/>
    </row>
    <row r="23" spans="2:93" ht="12.75">
      <c r="B23" s="327"/>
      <c r="C23" s="327">
        <f>B23*AL23</f>
        <v>0</v>
      </c>
      <c r="D23" s="327">
        <v>2</v>
      </c>
      <c r="E23" s="329">
        <f>D23*AL23</f>
        <v>0</v>
      </c>
      <c r="F23" s="327">
        <v>0.1</v>
      </c>
      <c r="G23" s="329">
        <f>F23*AL23</f>
        <v>0</v>
      </c>
      <c r="H23" s="327"/>
      <c r="I23" s="329">
        <f>H23*AL23</f>
        <v>0</v>
      </c>
      <c r="J23" s="327">
        <v>0.06</v>
      </c>
      <c r="K23" s="329">
        <f>J23*AL23</f>
        <v>0</v>
      </c>
      <c r="L23" s="327">
        <v>0.31</v>
      </c>
      <c r="M23" s="329">
        <f>L23*AL23</f>
        <v>0</v>
      </c>
      <c r="N23" s="327"/>
      <c r="O23" s="329">
        <f>N23*AL23</f>
        <v>0</v>
      </c>
      <c r="P23" s="327"/>
      <c r="Q23" s="329">
        <f>P23*AL23</f>
        <v>0</v>
      </c>
      <c r="R23" s="327"/>
      <c r="S23" s="329">
        <f>R23*AL23</f>
        <v>0</v>
      </c>
      <c r="T23" s="327"/>
      <c r="U23" s="329">
        <f>T23*AL23</f>
        <v>0</v>
      </c>
      <c r="V23" s="328">
        <v>42</v>
      </c>
      <c r="W23" s="329">
        <f>V23*AL23</f>
        <v>0</v>
      </c>
      <c r="X23" s="327"/>
      <c r="Y23" s="329">
        <f>X23*AL23</f>
        <v>0</v>
      </c>
      <c r="Z23" s="328">
        <v>54.5</v>
      </c>
      <c r="AA23" s="329">
        <f>Z23*AL23</f>
        <v>0</v>
      </c>
      <c r="AB23" s="327"/>
      <c r="AC23" s="329">
        <f>AB23*AL23</f>
        <v>0</v>
      </c>
      <c r="AD23" s="327">
        <v>0.07</v>
      </c>
      <c r="AE23" s="329">
        <f>AD23*AL23</f>
        <v>0</v>
      </c>
      <c r="AF23" s="327">
        <v>0.96</v>
      </c>
      <c r="AG23" s="329">
        <f>AF23*AL23</f>
        <v>0</v>
      </c>
      <c r="AH23" s="327"/>
      <c r="AI23" s="329">
        <f>AH23*AL23</f>
        <v>0</v>
      </c>
      <c r="AJ23" s="330">
        <f>B23+D23++F23+J23+L23+N23+P23+R23+T23+V23+Z23+X23+AF23+H23+AB23+AD23+AH23</f>
        <v>99.99999999999999</v>
      </c>
      <c r="AK23" s="344" t="s">
        <v>65</v>
      </c>
      <c r="AL23" s="332">
        <f>AT23/AT39</f>
        <v>0</v>
      </c>
      <c r="AM23" s="311">
        <f>'&lt;&lt;&lt;&lt;poste de commande&gt;&gt;&gt;&gt;'!C17</f>
        <v>0</v>
      </c>
      <c r="AN23" s="312">
        <f>'&lt;&lt;&lt;&lt;poste de commande&gt;&gt;&gt;&gt;'!D17</f>
        <v>0</v>
      </c>
      <c r="AP23" s="313">
        <f>AM23</f>
        <v>0</v>
      </c>
      <c r="AQ23" s="314">
        <f>AN23</f>
        <v>0</v>
      </c>
      <c r="AS23" s="333">
        <f>'&lt;&lt;&lt;&lt;poste de commande&gt;&gt;&gt;&gt;'!E17</f>
        <v>0</v>
      </c>
      <c r="AT23" s="334">
        <f>AN23+AS23</f>
        <v>0</v>
      </c>
      <c r="AU23" s="334"/>
      <c r="AV23" s="173"/>
      <c r="AW23" s="145"/>
      <c r="AX23" s="153"/>
      <c r="BA23" s="145"/>
      <c r="BB23" s="145"/>
      <c r="BC23" s="335"/>
      <c r="BD23" s="335">
        <f>BC23*CN23</f>
        <v>0</v>
      </c>
      <c r="BE23" s="335">
        <v>2</v>
      </c>
      <c r="BF23" s="335">
        <f>BE23*CN23</f>
        <v>0</v>
      </c>
      <c r="BG23" s="335">
        <v>0.1</v>
      </c>
      <c r="BH23" s="335">
        <f>BG23*CN23</f>
        <v>0</v>
      </c>
      <c r="BI23" s="335"/>
      <c r="BJ23" s="335">
        <f>BI23*CN23</f>
        <v>0</v>
      </c>
      <c r="BK23" s="335">
        <v>0.06</v>
      </c>
      <c r="BL23" s="335">
        <f>BK23*CN23</f>
        <v>0</v>
      </c>
      <c r="BM23" s="335">
        <v>0.31</v>
      </c>
      <c r="BN23" s="335">
        <f>BM23*CN23</f>
        <v>0</v>
      </c>
      <c r="BO23" s="335"/>
      <c r="BP23" s="335">
        <f>BO23*CN23</f>
        <v>0</v>
      </c>
      <c r="BQ23" s="335"/>
      <c r="BR23" s="335">
        <f>BQ23*CN23</f>
        <v>0</v>
      </c>
      <c r="BS23" s="335"/>
      <c r="BT23" s="335">
        <f>BS23*CN23</f>
        <v>0</v>
      </c>
      <c r="BU23" s="335"/>
      <c r="BV23" s="335">
        <f>BU23*CN23</f>
        <v>0</v>
      </c>
      <c r="BW23" s="336">
        <v>42</v>
      </c>
      <c r="BX23" s="335">
        <f>BW23*CN23</f>
        <v>0</v>
      </c>
      <c r="BY23" s="335"/>
      <c r="BZ23" s="335">
        <f>BY23*CN23</f>
        <v>0</v>
      </c>
      <c r="CA23" s="336">
        <v>54.5</v>
      </c>
      <c r="CB23" s="335">
        <f>CA23*CN23</f>
        <v>0</v>
      </c>
      <c r="CC23" s="335"/>
      <c r="CD23" s="335">
        <f>CC23*CN23</f>
        <v>0</v>
      </c>
      <c r="CE23" s="335">
        <v>0.07</v>
      </c>
      <c r="CF23" s="335">
        <f>CE23*CN23</f>
        <v>0</v>
      </c>
      <c r="CG23" s="335">
        <v>0.96</v>
      </c>
      <c r="CH23" s="335">
        <f>CG23*CN23</f>
        <v>0</v>
      </c>
      <c r="CI23" s="335"/>
      <c r="CJ23" s="335">
        <f>CI23*CN23</f>
        <v>0</v>
      </c>
      <c r="CK23" s="335">
        <f>BC23+BE23++BG23+BK23+BM23+BO23+BQ23+BS23+BU23+BW23+CA23+BY23+CG23+BI23+CC23+CE23+CI23</f>
        <v>99.99999999999999</v>
      </c>
      <c r="CL23" s="346" t="s">
        <v>65</v>
      </c>
      <c r="CM23" s="40"/>
      <c r="CN23" s="338">
        <f>AQ23/AQ39</f>
        <v>0</v>
      </c>
      <c r="CO23" s="300"/>
    </row>
    <row r="24" spans="2:93" ht="12.75">
      <c r="B24" s="327"/>
      <c r="C24" s="327">
        <f>B24*AL24</f>
        <v>0</v>
      </c>
      <c r="D24" s="327"/>
      <c r="E24" s="329">
        <f>D24*AL24</f>
        <v>0</v>
      </c>
      <c r="F24" s="327"/>
      <c r="G24" s="329">
        <f>F24*AL24</f>
        <v>0</v>
      </c>
      <c r="H24" s="327"/>
      <c r="I24" s="329">
        <f>H24*AL24</f>
        <v>0</v>
      </c>
      <c r="J24" s="327"/>
      <c r="K24" s="329">
        <f>J24*AL24</f>
        <v>0</v>
      </c>
      <c r="L24" s="327"/>
      <c r="M24" s="329">
        <f>L24*AL24</f>
        <v>0</v>
      </c>
      <c r="N24" s="328">
        <v>100</v>
      </c>
      <c r="O24" s="329">
        <f>N24*AL24</f>
        <v>2.8846153846153846</v>
      </c>
      <c r="P24" s="327"/>
      <c r="Q24" s="329">
        <f>P24*AL24</f>
        <v>0</v>
      </c>
      <c r="R24" s="327"/>
      <c r="S24" s="329">
        <f>R24*AL24</f>
        <v>0</v>
      </c>
      <c r="T24" s="327"/>
      <c r="U24" s="329">
        <f>T24*AL24</f>
        <v>0</v>
      </c>
      <c r="V24" s="327"/>
      <c r="W24" s="329">
        <f>V24*AL24</f>
        <v>0</v>
      </c>
      <c r="X24" s="327"/>
      <c r="Y24" s="329">
        <f>X24*AL24</f>
        <v>0</v>
      </c>
      <c r="Z24" s="327"/>
      <c r="AA24" s="329">
        <f>Z24*AL24</f>
        <v>0</v>
      </c>
      <c r="AB24" s="327"/>
      <c r="AC24" s="329">
        <f>AB24*AL24</f>
        <v>0</v>
      </c>
      <c r="AD24" s="327"/>
      <c r="AE24" s="329">
        <f>AD24*AL24</f>
        <v>0</v>
      </c>
      <c r="AF24" s="327"/>
      <c r="AG24" s="329">
        <f>AF24*AL24</f>
        <v>0</v>
      </c>
      <c r="AH24" s="327"/>
      <c r="AI24" s="329">
        <f>AH24*AL24</f>
        <v>0</v>
      </c>
      <c r="AJ24" s="330">
        <f>B24+D24++F24+J24+L24+N24+P24+R24+T24+V24+Z24+X24+AF24+H24+AB24+AD24+AH24</f>
        <v>100</v>
      </c>
      <c r="AK24" s="344" t="s">
        <v>68</v>
      </c>
      <c r="AL24" s="332">
        <f>AT24/AT39</f>
        <v>0.028846153846153844</v>
      </c>
      <c r="AM24" s="311">
        <f>'&lt;&lt;&lt;&lt;poste de commande&gt;&gt;&gt;&gt;'!C18</f>
        <v>30</v>
      </c>
      <c r="AN24" s="312">
        <f>'&lt;&lt;&lt;&lt;poste de commande&gt;&gt;&gt;&gt;'!D18</f>
        <v>6.912442396313364</v>
      </c>
      <c r="AP24" s="313">
        <f>AM24</f>
        <v>30</v>
      </c>
      <c r="AQ24" s="314">
        <f>AN24</f>
        <v>6.912442396313364</v>
      </c>
      <c r="AS24" s="333">
        <f>'&lt;&lt;&lt;&lt;poste de commande&gt;&gt;&gt;&gt;'!E18</f>
        <v>0</v>
      </c>
      <c r="AT24" s="334">
        <f>AN24+AS24</f>
        <v>6.912442396313364</v>
      </c>
      <c r="AU24" s="334"/>
      <c r="AV24" s="173"/>
      <c r="AW24" s="145"/>
      <c r="AX24" s="153"/>
      <c r="BA24" s="145"/>
      <c r="BB24" s="145"/>
      <c r="BC24" s="335"/>
      <c r="BD24" s="335">
        <f>BC24*CN24</f>
        <v>0</v>
      </c>
      <c r="BE24" s="335"/>
      <c r="BF24" s="335">
        <f>BE24*CN24</f>
        <v>0</v>
      </c>
      <c r="BG24" s="335"/>
      <c r="BH24" s="335">
        <f>BG24*CN24</f>
        <v>0</v>
      </c>
      <c r="BI24" s="335"/>
      <c r="BJ24" s="335">
        <f>BI24*CN24</f>
        <v>0</v>
      </c>
      <c r="BK24" s="335"/>
      <c r="BL24" s="335">
        <f>BK24*CN24</f>
        <v>0</v>
      </c>
      <c r="BM24" s="335"/>
      <c r="BN24" s="335">
        <f>BM24*CN24</f>
        <v>0</v>
      </c>
      <c r="BO24" s="336">
        <v>100</v>
      </c>
      <c r="BP24" s="335">
        <f>BO24*CN24</f>
        <v>2.7649769585253456</v>
      </c>
      <c r="BQ24" s="335"/>
      <c r="BR24" s="335">
        <f>BQ24*CN24</f>
        <v>0</v>
      </c>
      <c r="BS24" s="335"/>
      <c r="BT24" s="335">
        <f>BS24*CN24</f>
        <v>0</v>
      </c>
      <c r="BU24" s="335"/>
      <c r="BV24" s="335">
        <f>BU24*CN24</f>
        <v>0</v>
      </c>
      <c r="BW24" s="335"/>
      <c r="BX24" s="335">
        <f>BW24*CN24</f>
        <v>0</v>
      </c>
      <c r="BY24" s="335"/>
      <c r="BZ24" s="335">
        <f>BY24*CN24</f>
        <v>0</v>
      </c>
      <c r="CA24" s="335"/>
      <c r="CB24" s="335">
        <f>CA24*CN24</f>
        <v>0</v>
      </c>
      <c r="CC24" s="335"/>
      <c r="CD24" s="335">
        <f>CC24*CN24</f>
        <v>0</v>
      </c>
      <c r="CE24" s="335"/>
      <c r="CF24" s="335">
        <f>CE24*CN24</f>
        <v>0</v>
      </c>
      <c r="CG24" s="335"/>
      <c r="CH24" s="335">
        <f>CG24*CN24</f>
        <v>0</v>
      </c>
      <c r="CI24" s="335"/>
      <c r="CJ24" s="335">
        <f>CI24*CN24</f>
        <v>0</v>
      </c>
      <c r="CK24" s="335">
        <f>BC24+BE24++BG24+BK24+BM24+BO24+BQ24+BS24+BU24+BW24+CA24+BY24+CG24+BI24+CC24+CE24+CI24</f>
        <v>100</v>
      </c>
      <c r="CL24" s="346" t="s">
        <v>68</v>
      </c>
      <c r="CM24" s="40"/>
      <c r="CN24" s="338">
        <f>AQ24/AQ39</f>
        <v>0.027649769585253454</v>
      </c>
      <c r="CO24" s="300"/>
    </row>
    <row r="25" spans="2:93" ht="12.75">
      <c r="B25" s="327">
        <v>1.43</v>
      </c>
      <c r="C25" s="327">
        <f>B25*AL25</f>
        <v>0</v>
      </c>
      <c r="D25" s="327"/>
      <c r="E25" s="329">
        <f>D25*AL25</f>
        <v>0</v>
      </c>
      <c r="F25" s="327"/>
      <c r="G25" s="329">
        <f>F25*AL25</f>
        <v>0</v>
      </c>
      <c r="H25" s="327"/>
      <c r="I25" s="329">
        <f>H25*AL25</f>
        <v>0</v>
      </c>
      <c r="J25" s="327"/>
      <c r="K25" s="329">
        <f>J25*AL25</f>
        <v>0</v>
      </c>
      <c r="L25" s="327"/>
      <c r="M25" s="329">
        <f>L25*AL25</f>
        <v>0</v>
      </c>
      <c r="N25" s="327"/>
      <c r="O25" s="329">
        <f>N25*AL25</f>
        <v>0</v>
      </c>
      <c r="P25" s="327"/>
      <c r="Q25" s="329">
        <f>P25*AL25</f>
        <v>0</v>
      </c>
      <c r="R25" s="327"/>
      <c r="S25" s="329">
        <f>R25*AL25</f>
        <v>0</v>
      </c>
      <c r="T25" s="327"/>
      <c r="U25" s="329">
        <f>T25*AL25</f>
        <v>0</v>
      </c>
      <c r="V25" s="327"/>
      <c r="W25" s="329">
        <f>V25*AL25</f>
        <v>0</v>
      </c>
      <c r="X25" s="327"/>
      <c r="Y25" s="329">
        <f>X25*AL25</f>
        <v>0</v>
      </c>
      <c r="Z25" s="327"/>
      <c r="AA25" s="329">
        <f>Z25*AL25</f>
        <v>0</v>
      </c>
      <c r="AB25" s="327"/>
      <c r="AC25" s="329">
        <f>AB25*AL25</f>
        <v>0</v>
      </c>
      <c r="AD25" s="327"/>
      <c r="AE25" s="329">
        <f>AD25*AL25</f>
        <v>0</v>
      </c>
      <c r="AF25" s="328">
        <v>98.57</v>
      </c>
      <c r="AG25" s="329">
        <f>AF25*AL25</f>
        <v>0</v>
      </c>
      <c r="AH25" s="327"/>
      <c r="AI25" s="329">
        <f>AH25*AL25</f>
        <v>0</v>
      </c>
      <c r="AJ25" s="330">
        <f>B25+D25++F25+J25+L25+N25+P25+R25+T25+V25+Z25+X25+AF25+H25+AB25+AD25+AH25</f>
        <v>100</v>
      </c>
      <c r="AK25" s="347" t="s">
        <v>69</v>
      </c>
      <c r="AL25" s="332">
        <f>AT25/AT39</f>
        <v>0</v>
      </c>
      <c r="AM25" s="311">
        <f>'&lt;&lt;&lt;&lt;poste de commande&gt;&gt;&gt;&gt;'!C19</f>
        <v>0</v>
      </c>
      <c r="AN25" s="312">
        <f>'&lt;&lt;&lt;&lt;poste de commande&gt;&gt;&gt;&gt;'!D19</f>
        <v>0</v>
      </c>
      <c r="AP25" s="313">
        <f>AM25</f>
        <v>0</v>
      </c>
      <c r="AQ25" s="314">
        <f>AN25</f>
        <v>0</v>
      </c>
      <c r="AS25" s="333">
        <f>'&lt;&lt;&lt;&lt;poste de commande&gt;&gt;&gt;&gt;'!E19</f>
        <v>0</v>
      </c>
      <c r="AT25" s="334">
        <f>AN25+AS25</f>
        <v>0</v>
      </c>
      <c r="AU25" s="334"/>
      <c r="AV25" s="173"/>
      <c r="AW25" s="153"/>
      <c r="AX25" s="153"/>
      <c r="BA25" s="145"/>
      <c r="BB25" s="145"/>
      <c r="BC25" s="335">
        <v>1.43</v>
      </c>
      <c r="BD25" s="335">
        <f>BC25*CN25</f>
        <v>0</v>
      </c>
      <c r="BE25" s="335"/>
      <c r="BF25" s="335">
        <f>BE25*CN25</f>
        <v>0</v>
      </c>
      <c r="BG25" s="335"/>
      <c r="BH25" s="335">
        <f>BG25*CN25</f>
        <v>0</v>
      </c>
      <c r="BI25" s="335"/>
      <c r="BJ25" s="335">
        <f>BI25*CN25</f>
        <v>0</v>
      </c>
      <c r="BK25" s="335"/>
      <c r="BL25" s="335">
        <f>BK25*CN25</f>
        <v>0</v>
      </c>
      <c r="BM25" s="335"/>
      <c r="BN25" s="335">
        <f>BM25*CN25</f>
        <v>0</v>
      </c>
      <c r="BO25" s="335"/>
      <c r="BP25" s="335">
        <f>BO25*CN25</f>
        <v>0</v>
      </c>
      <c r="BQ25" s="335"/>
      <c r="BR25" s="335">
        <f>BQ25*CN25</f>
        <v>0</v>
      </c>
      <c r="BS25" s="335"/>
      <c r="BT25" s="335">
        <f>BS25*CN25</f>
        <v>0</v>
      </c>
      <c r="BU25" s="335"/>
      <c r="BV25" s="335">
        <f>BU25*CN25</f>
        <v>0</v>
      </c>
      <c r="BW25" s="335"/>
      <c r="BX25" s="335">
        <f>BW25*CN25</f>
        <v>0</v>
      </c>
      <c r="BY25" s="335"/>
      <c r="BZ25" s="335">
        <f>BY25*CN25</f>
        <v>0</v>
      </c>
      <c r="CA25" s="335"/>
      <c r="CB25" s="335">
        <f>CA25*CN25</f>
        <v>0</v>
      </c>
      <c r="CC25" s="335"/>
      <c r="CD25" s="335">
        <f>CC25*CN25</f>
        <v>0</v>
      </c>
      <c r="CE25" s="335"/>
      <c r="CF25" s="335">
        <f>CE25*CN25</f>
        <v>0</v>
      </c>
      <c r="CG25" s="336">
        <v>98.57</v>
      </c>
      <c r="CH25" s="335">
        <f>CG25*CN25</f>
        <v>0</v>
      </c>
      <c r="CI25" s="335"/>
      <c r="CJ25" s="335">
        <f>CI25*CN25</f>
        <v>0</v>
      </c>
      <c r="CK25" s="335">
        <f>BC25+BE25++BG25+BK25+BM25+BO25+BQ25+BS25+BU25+BW25+CA25+BY25+CG25+BI25+CC25+CE25+CI25</f>
        <v>100</v>
      </c>
      <c r="CL25" s="348" t="s">
        <v>69</v>
      </c>
      <c r="CM25" s="41"/>
      <c r="CN25" s="338">
        <f>AQ25/AQ39</f>
        <v>0</v>
      </c>
      <c r="CO25" s="300"/>
    </row>
    <row r="26" spans="2:93" ht="12.75">
      <c r="B26" s="327">
        <v>0.1</v>
      </c>
      <c r="C26" s="327">
        <f>B26*AL26</f>
        <v>0</v>
      </c>
      <c r="D26" s="327"/>
      <c r="E26" s="329">
        <f>D26*AL26</f>
        <v>0</v>
      </c>
      <c r="F26" s="327"/>
      <c r="G26" s="329">
        <f>F26*AL26</f>
        <v>0</v>
      </c>
      <c r="H26" s="327"/>
      <c r="I26" s="329">
        <f>H26*AL26</f>
        <v>0</v>
      </c>
      <c r="J26" s="327"/>
      <c r="K26" s="329">
        <f>J26*AL26</f>
        <v>0</v>
      </c>
      <c r="L26" s="327"/>
      <c r="M26" s="329">
        <f>L26*AL26</f>
        <v>0</v>
      </c>
      <c r="N26" s="327"/>
      <c r="O26" s="329">
        <f>N26*AL26</f>
        <v>0</v>
      </c>
      <c r="P26" s="327"/>
      <c r="Q26" s="329">
        <f>P26*AL26</f>
        <v>0</v>
      </c>
      <c r="R26" s="327"/>
      <c r="S26" s="329">
        <f>R26*AL26</f>
        <v>0</v>
      </c>
      <c r="T26" s="327"/>
      <c r="U26" s="329">
        <f>T26*AL26</f>
        <v>0</v>
      </c>
      <c r="V26" s="328">
        <v>99.9</v>
      </c>
      <c r="W26" s="329">
        <f>V26*AL26</f>
        <v>0</v>
      </c>
      <c r="X26" s="327"/>
      <c r="Y26" s="329">
        <f>X26*AL26</f>
        <v>0</v>
      </c>
      <c r="Z26" s="327"/>
      <c r="AA26" s="329">
        <f>Z26*AL26</f>
        <v>0</v>
      </c>
      <c r="AB26" s="327"/>
      <c r="AC26" s="329">
        <f>AB26*AL26</f>
        <v>0</v>
      </c>
      <c r="AD26" s="327"/>
      <c r="AE26" s="329">
        <f>AD26*AL26</f>
        <v>0</v>
      </c>
      <c r="AF26" s="327"/>
      <c r="AG26" s="329">
        <f>AF26*AL26</f>
        <v>0</v>
      </c>
      <c r="AH26" s="327"/>
      <c r="AI26" s="329">
        <f>AH26*AL26</f>
        <v>0</v>
      </c>
      <c r="AJ26" s="330">
        <f>B26+D26++F26+J26+L26+N26+P26+R26+T26+V26+Z26+X26+AF26+H26+AB26+AD26+AH26</f>
        <v>100</v>
      </c>
      <c r="AK26" s="40" t="s">
        <v>70</v>
      </c>
      <c r="AL26" s="332">
        <f>AT26/AT39</f>
        <v>0</v>
      </c>
      <c r="AM26" s="311">
        <f>'&lt;&lt;&lt;&lt;poste de commande&gt;&gt;&gt;&gt;'!C20</f>
        <v>0</v>
      </c>
      <c r="AN26" s="312">
        <f>'&lt;&lt;&lt;&lt;poste de commande&gt;&gt;&gt;&gt;'!D20</f>
        <v>0</v>
      </c>
      <c r="AP26" s="313">
        <f>AM26</f>
        <v>0</v>
      </c>
      <c r="AQ26" s="314">
        <f>AN26</f>
        <v>0</v>
      </c>
      <c r="AS26" s="333">
        <f>'&lt;&lt;&lt;&lt;poste de commande&gt;&gt;&gt;&gt;'!E20</f>
        <v>0</v>
      </c>
      <c r="AT26" s="334">
        <f>AN26+AS26</f>
        <v>0</v>
      </c>
      <c r="AU26" s="334"/>
      <c r="AV26" s="173"/>
      <c r="AW26" s="145"/>
      <c r="AX26" s="153"/>
      <c r="BA26" s="145"/>
      <c r="BB26" s="145"/>
      <c r="BC26" s="335">
        <v>0.1</v>
      </c>
      <c r="BD26" s="335">
        <f>BC26*CN26</f>
        <v>0</v>
      </c>
      <c r="BE26" s="335"/>
      <c r="BF26" s="335">
        <f>BE26*CN26</f>
        <v>0</v>
      </c>
      <c r="BG26" s="335"/>
      <c r="BH26" s="335">
        <f>BG26*CN26</f>
        <v>0</v>
      </c>
      <c r="BI26" s="335"/>
      <c r="BJ26" s="335">
        <f>BI26*CN26</f>
        <v>0</v>
      </c>
      <c r="BK26" s="335">
        <v>0</v>
      </c>
      <c r="BL26" s="335">
        <f>BK26*CN26</f>
        <v>0</v>
      </c>
      <c r="BM26" s="335"/>
      <c r="BN26" s="335">
        <f>BM26*CN26</f>
        <v>0</v>
      </c>
      <c r="BO26" s="335"/>
      <c r="BP26" s="335">
        <f>BO26*CN26</f>
        <v>0</v>
      </c>
      <c r="BQ26" s="335"/>
      <c r="BR26" s="335">
        <f>BQ26*CN26</f>
        <v>0</v>
      </c>
      <c r="BS26" s="335"/>
      <c r="BT26" s="335">
        <f>BS26*CN26</f>
        <v>0</v>
      </c>
      <c r="BU26" s="335"/>
      <c r="BV26" s="335">
        <f>BU26*CN26</f>
        <v>0</v>
      </c>
      <c r="BW26" s="336">
        <v>99.9</v>
      </c>
      <c r="BX26" s="335">
        <f>BW26*CN26</f>
        <v>0</v>
      </c>
      <c r="BY26" s="335"/>
      <c r="BZ26" s="335">
        <f>BY26*CN26</f>
        <v>0</v>
      </c>
      <c r="CA26" s="335"/>
      <c r="CB26" s="335">
        <f>CA26*CN26</f>
        <v>0</v>
      </c>
      <c r="CC26" s="335"/>
      <c r="CD26" s="335">
        <f>CC26*CN26</f>
        <v>0</v>
      </c>
      <c r="CE26" s="335"/>
      <c r="CF26" s="335">
        <f>CE26*CN26</f>
        <v>0</v>
      </c>
      <c r="CG26" s="335"/>
      <c r="CH26" s="335">
        <f>CG26*CN26</f>
        <v>0</v>
      </c>
      <c r="CI26" s="335"/>
      <c r="CJ26" s="335">
        <f>CI26*CN26</f>
        <v>0</v>
      </c>
      <c r="CK26" s="335">
        <f>BC26+BE26++BG26+BK26+BM26+BO26+BQ26+BS26+BU26+BW26+CA26+BY26+CG26+BI26+CC26+CE26+CI26</f>
        <v>100</v>
      </c>
      <c r="CL26" s="40" t="s">
        <v>70</v>
      </c>
      <c r="CN26" s="338">
        <f>AQ26/AQ39</f>
        <v>0</v>
      </c>
      <c r="CO26" s="300"/>
    </row>
    <row r="27" spans="1:93" ht="12.75">
      <c r="A27" s="349"/>
      <c r="B27" s="350">
        <v>48.95</v>
      </c>
      <c r="C27" s="350">
        <f>B27*AL27</f>
        <v>0</v>
      </c>
      <c r="D27" s="350"/>
      <c r="E27" s="351">
        <f>D27*AL27</f>
        <v>0</v>
      </c>
      <c r="F27" s="350"/>
      <c r="G27" s="351">
        <f>F27*AL27</f>
        <v>0</v>
      </c>
      <c r="H27" s="350"/>
      <c r="I27" s="351">
        <f>H27*AL27</f>
        <v>0</v>
      </c>
      <c r="J27" s="350">
        <v>3.5</v>
      </c>
      <c r="K27" s="351">
        <f>J27*AL27</f>
        <v>0</v>
      </c>
      <c r="L27" s="352">
        <v>43</v>
      </c>
      <c r="M27" s="351">
        <f>L27*AL27</f>
        <v>0</v>
      </c>
      <c r="N27" s="350"/>
      <c r="O27" s="351">
        <f>N27*AL27</f>
        <v>0</v>
      </c>
      <c r="P27" s="350"/>
      <c r="Q27" s="351">
        <f>P27*AL27</f>
        <v>0</v>
      </c>
      <c r="R27" s="350">
        <v>0.1</v>
      </c>
      <c r="S27" s="351">
        <f>R27*AL27</f>
        <v>0</v>
      </c>
      <c r="T27" s="350"/>
      <c r="U27" s="351">
        <f>T27*AL27</f>
        <v>0</v>
      </c>
      <c r="V27" s="350">
        <v>0.3</v>
      </c>
      <c r="W27" s="351">
        <f>V27*AL27</f>
        <v>0</v>
      </c>
      <c r="X27" s="350"/>
      <c r="Y27" s="351">
        <f>X27*AL27</f>
        <v>0</v>
      </c>
      <c r="Z27" s="350">
        <v>4</v>
      </c>
      <c r="AA27" s="351">
        <f>Z27*AL27</f>
        <v>0</v>
      </c>
      <c r="AB27" s="350"/>
      <c r="AC27" s="351">
        <f>AB27*AL27</f>
        <v>0</v>
      </c>
      <c r="AD27" s="350"/>
      <c r="AE27" s="351">
        <f>AD27*AL27</f>
        <v>0</v>
      </c>
      <c r="AF27" s="350">
        <v>0.15</v>
      </c>
      <c r="AG27" s="351">
        <f>AF27*AL27</f>
        <v>0</v>
      </c>
      <c r="AH27" s="350"/>
      <c r="AI27" s="351">
        <f>AH27*AL27</f>
        <v>0</v>
      </c>
      <c r="AJ27" s="353">
        <f>B27+D27++F27+J27+L27+N27+P27+R27+T27+V27+Z27+X27+AF27+H27+AB27+AD27+AH27</f>
        <v>100</v>
      </c>
      <c r="AK27" s="40" t="s">
        <v>286</v>
      </c>
      <c r="AL27" s="354">
        <f>AT27/AT39</f>
        <v>0</v>
      </c>
      <c r="AM27" s="355">
        <f>'&lt;&lt;&lt;&lt;poste de commande&gt;&gt;&gt;&gt;'!C21</f>
        <v>0</v>
      </c>
      <c r="AN27" s="356">
        <f>'&lt;&lt;&lt;&lt;poste de commande&gt;&gt;&gt;&gt;'!D21</f>
        <v>0</v>
      </c>
      <c r="AO27" s="349"/>
      <c r="AP27" s="357">
        <f>AM27</f>
        <v>0</v>
      </c>
      <c r="AQ27" s="358">
        <f>AN27</f>
        <v>0</v>
      </c>
      <c r="AR27" s="349"/>
      <c r="AS27" s="359">
        <f>'&lt;&lt;&lt;&lt;poste de commande&gt;&gt;&gt;&gt;'!E21</f>
        <v>0</v>
      </c>
      <c r="AT27" s="360">
        <f>AN27+AS27</f>
        <v>0</v>
      </c>
      <c r="AU27" s="360"/>
      <c r="AV27" s="361"/>
      <c r="AW27" s="349"/>
      <c r="AX27" s="362"/>
      <c r="AY27" s="349"/>
      <c r="AZ27" s="349"/>
      <c r="BA27" s="363"/>
      <c r="BB27" s="363"/>
      <c r="BC27" s="364">
        <v>48.95</v>
      </c>
      <c r="BD27" s="364">
        <f>BC27*CN27</f>
        <v>0</v>
      </c>
      <c r="BE27" s="364"/>
      <c r="BF27" s="364">
        <f>BE27*CN27</f>
        <v>0</v>
      </c>
      <c r="BG27" s="364"/>
      <c r="BH27" s="364">
        <f>BG27*CN27</f>
        <v>0</v>
      </c>
      <c r="BI27" s="364"/>
      <c r="BJ27" s="364">
        <f>BI27*CN27</f>
        <v>0</v>
      </c>
      <c r="BK27" s="364">
        <v>3.5</v>
      </c>
      <c r="BL27" s="364">
        <f>BK27*CN27</f>
        <v>0</v>
      </c>
      <c r="BM27" s="365">
        <v>43</v>
      </c>
      <c r="BN27" s="364">
        <f>BM27*CN27</f>
        <v>0</v>
      </c>
      <c r="BO27" s="364"/>
      <c r="BP27" s="364">
        <f>BO27*CN27</f>
        <v>0</v>
      </c>
      <c r="BQ27" s="364"/>
      <c r="BR27" s="364">
        <f>BQ27*CN27</f>
        <v>0</v>
      </c>
      <c r="BS27" s="364">
        <v>0.1</v>
      </c>
      <c r="BT27" s="364">
        <f>BS27*CN27</f>
        <v>0</v>
      </c>
      <c r="BU27" s="364">
        <v>0</v>
      </c>
      <c r="BV27" s="364">
        <f>BU27*CN27</f>
        <v>0</v>
      </c>
      <c r="BW27" s="364">
        <v>0.3</v>
      </c>
      <c r="BX27" s="364">
        <f>BW27*CN27</f>
        <v>0</v>
      </c>
      <c r="BY27" s="364"/>
      <c r="BZ27" s="364">
        <f>BY27*CN27</f>
        <v>0</v>
      </c>
      <c r="CA27" s="364">
        <v>4</v>
      </c>
      <c r="CB27" s="364">
        <f>CA27*CN27</f>
        <v>0</v>
      </c>
      <c r="CC27" s="364"/>
      <c r="CD27" s="364">
        <f>CC27*CN27</f>
        <v>0</v>
      </c>
      <c r="CE27" s="364"/>
      <c r="CF27" s="364">
        <f>CE27*CN27</f>
        <v>0</v>
      </c>
      <c r="CG27" s="364">
        <v>0.15</v>
      </c>
      <c r="CH27" s="364">
        <f>CG27*CN27</f>
        <v>0</v>
      </c>
      <c r="CI27" s="364"/>
      <c r="CJ27" s="364">
        <f>CI27*CN27</f>
        <v>0</v>
      </c>
      <c r="CK27" s="364">
        <f>BC27+BE27++BG27+BK27+BM27+BO27+BQ27+BS27+BU27+BW27+CA27+BY27+CG27+BI27+CC27+CE27+CI27</f>
        <v>100</v>
      </c>
      <c r="CL27" s="40" t="s">
        <v>287</v>
      </c>
      <c r="CN27" s="338">
        <f>AQ27/AQ39</f>
        <v>0</v>
      </c>
      <c r="CO27" s="300"/>
    </row>
    <row r="28" spans="2:93" ht="12.75">
      <c r="B28" s="327">
        <v>1</v>
      </c>
      <c r="C28" s="327">
        <f>B28*AL28</f>
        <v>0</v>
      </c>
      <c r="D28" s="327"/>
      <c r="E28" s="329">
        <f>D28*AL28</f>
        <v>0</v>
      </c>
      <c r="F28" s="327"/>
      <c r="G28" s="329">
        <f>F28*AL28</f>
        <v>0</v>
      </c>
      <c r="H28" s="328">
        <v>99</v>
      </c>
      <c r="I28" s="329">
        <f>H28*AL28</f>
        <v>0</v>
      </c>
      <c r="J28" s="327"/>
      <c r="K28" s="329">
        <f>J28*AL28</f>
        <v>0</v>
      </c>
      <c r="L28" s="327"/>
      <c r="M28" s="329">
        <f>L28*AL28</f>
        <v>0</v>
      </c>
      <c r="N28" s="327"/>
      <c r="O28" s="329">
        <f>N28*AL28</f>
        <v>0</v>
      </c>
      <c r="P28" s="327"/>
      <c r="Q28" s="329">
        <f>P28*AL28</f>
        <v>0</v>
      </c>
      <c r="R28" s="327"/>
      <c r="S28" s="329">
        <f>R28*AL28</f>
        <v>0</v>
      </c>
      <c r="T28" s="327"/>
      <c r="U28" s="329">
        <f>T28*AL28</f>
        <v>0</v>
      </c>
      <c r="V28" s="327"/>
      <c r="W28" s="329">
        <f>V28*AL28</f>
        <v>0</v>
      </c>
      <c r="X28" s="327"/>
      <c r="Y28" s="329">
        <f>X28*AL28</f>
        <v>0</v>
      </c>
      <c r="Z28" s="327"/>
      <c r="AA28" s="329">
        <f>Z28*AL28</f>
        <v>0</v>
      </c>
      <c r="AB28" s="327"/>
      <c r="AC28" s="329">
        <f>AB28*AL28</f>
        <v>0</v>
      </c>
      <c r="AD28" s="366"/>
      <c r="AE28" s="329">
        <f>AD28*AL28</f>
        <v>0</v>
      </c>
      <c r="AF28" s="327"/>
      <c r="AG28" s="329">
        <f>AF28*AL28</f>
        <v>0</v>
      </c>
      <c r="AH28" s="327"/>
      <c r="AI28" s="329">
        <f>AH28*AL28</f>
        <v>0</v>
      </c>
      <c r="AJ28" s="330">
        <f>B28+D28++F28+J28+L28+N28+P28+R28+T28+V28+Z28+X28+AF28+H28+AB28+AD28+AH28</f>
        <v>100</v>
      </c>
      <c r="AK28" s="42" t="s">
        <v>72</v>
      </c>
      <c r="AL28" s="332">
        <f>AT28/AT39</f>
        <v>0</v>
      </c>
      <c r="AM28" s="311">
        <f>'&lt;&lt;&lt;&lt;poste de commande&gt;&gt;&gt;&gt;'!C22</f>
        <v>0</v>
      </c>
      <c r="AN28" s="312">
        <f>'&lt;&lt;&lt;&lt;poste de commande&gt;&gt;&gt;&gt;'!D22</f>
        <v>0</v>
      </c>
      <c r="AP28" s="313">
        <f>AM28</f>
        <v>0</v>
      </c>
      <c r="AQ28" s="314">
        <f>AN28</f>
        <v>0</v>
      </c>
      <c r="AS28" s="333">
        <f>'&lt;&lt;&lt;&lt;poste de commande&gt;&gt;&gt;&gt;'!E22</f>
        <v>0</v>
      </c>
      <c r="AT28" s="334">
        <f>AN28+AS28</f>
        <v>0</v>
      </c>
      <c r="AU28" s="334"/>
      <c r="AV28" s="173"/>
      <c r="AW28" s="145"/>
      <c r="AX28" s="145"/>
      <c r="BA28" s="145"/>
      <c r="BB28" s="145"/>
      <c r="BC28" s="335">
        <v>1</v>
      </c>
      <c r="BD28" s="335">
        <f>BC28*CN28</f>
        <v>0</v>
      </c>
      <c r="BE28" s="335"/>
      <c r="BF28" s="335">
        <f>BE28*CN28</f>
        <v>0</v>
      </c>
      <c r="BG28" s="335"/>
      <c r="BH28" s="335">
        <f>BG28*CN28</f>
        <v>0</v>
      </c>
      <c r="BI28" s="336">
        <v>99</v>
      </c>
      <c r="BJ28" s="335">
        <f>BI28*CN28</f>
        <v>0</v>
      </c>
      <c r="BK28" s="335"/>
      <c r="BL28" s="335">
        <f>BK28*CN28</f>
        <v>0</v>
      </c>
      <c r="BM28" s="335"/>
      <c r="BN28" s="335">
        <f>BM28*CN28</f>
        <v>0</v>
      </c>
      <c r="BO28" s="335"/>
      <c r="BP28" s="335">
        <f>BO28*CN28</f>
        <v>0</v>
      </c>
      <c r="BQ28" s="335"/>
      <c r="BR28" s="335">
        <f>BQ28*CN28</f>
        <v>0</v>
      </c>
      <c r="BS28" s="335"/>
      <c r="BT28" s="335">
        <f>BS28*CN28</f>
        <v>0</v>
      </c>
      <c r="BU28" s="335"/>
      <c r="BV28" s="335">
        <f>BU28*CN28</f>
        <v>0</v>
      </c>
      <c r="BW28" s="335"/>
      <c r="BX28" s="335">
        <f>BW28*CN28</f>
        <v>0</v>
      </c>
      <c r="BY28" s="335"/>
      <c r="BZ28" s="335">
        <f>BY28*CN28</f>
        <v>0</v>
      </c>
      <c r="CA28" s="335"/>
      <c r="CB28" s="335">
        <f>CA28*CN28</f>
        <v>0</v>
      </c>
      <c r="CC28" s="335"/>
      <c r="CD28" s="335">
        <f>CC28*CN28</f>
        <v>0</v>
      </c>
      <c r="CE28" s="367">
        <v>0</v>
      </c>
      <c r="CF28" s="335">
        <f>CE28*CN28</f>
        <v>0</v>
      </c>
      <c r="CG28" s="335"/>
      <c r="CH28" s="335">
        <f>CG28*CN28</f>
        <v>0</v>
      </c>
      <c r="CI28" s="335"/>
      <c r="CJ28" s="335">
        <f>CI28*CN28</f>
        <v>0</v>
      </c>
      <c r="CK28" s="335">
        <f>BC28+BE28++BG28+BK28+BM28+BO28+BQ28+BS28+BU28+BW28+CA28+BY28+CG28+BI28+CC28+CE28+CI28</f>
        <v>100</v>
      </c>
      <c r="CL28" s="42" t="s">
        <v>72</v>
      </c>
      <c r="CN28" s="338">
        <f>AQ28/AQ39</f>
        <v>0</v>
      </c>
      <c r="CO28" s="300"/>
    </row>
    <row r="29" spans="2:93" s="140" customFormat="1" ht="12.75">
      <c r="B29" s="368">
        <v>33.230000000000004</v>
      </c>
      <c r="C29" s="368">
        <f>B29*AL29</f>
        <v>0</v>
      </c>
      <c r="D29" s="368">
        <v>4.04</v>
      </c>
      <c r="E29" s="369">
        <f>D29*AL29</f>
        <v>0</v>
      </c>
      <c r="F29" s="368">
        <v>0.5</v>
      </c>
      <c r="G29" s="369">
        <f>F29*AL29</f>
        <v>0</v>
      </c>
      <c r="H29" s="368"/>
      <c r="I29" s="369">
        <f>H29*AL29</f>
        <v>0</v>
      </c>
      <c r="J29" s="368">
        <v>39.67</v>
      </c>
      <c r="K29" s="369">
        <f>J29*AL29</f>
        <v>0</v>
      </c>
      <c r="L29" s="368">
        <v>2.31</v>
      </c>
      <c r="M29" s="369">
        <f>L29*AL29</f>
        <v>0</v>
      </c>
      <c r="N29" s="368"/>
      <c r="O29" s="369">
        <f>N29*AL29</f>
        <v>0</v>
      </c>
      <c r="P29" s="368"/>
      <c r="Q29" s="369">
        <f>P29*AL29</f>
        <v>0</v>
      </c>
      <c r="R29" s="368"/>
      <c r="S29" s="369">
        <f>R29*AL29</f>
        <v>0</v>
      </c>
      <c r="T29" s="368"/>
      <c r="U29" s="369">
        <f>T29*AL29</f>
        <v>0</v>
      </c>
      <c r="V29" s="368">
        <v>2.09</v>
      </c>
      <c r="W29" s="369">
        <f>V29*AL29</f>
        <v>0</v>
      </c>
      <c r="X29" s="368"/>
      <c r="Y29" s="369">
        <f>X29*AL29</f>
        <v>0</v>
      </c>
      <c r="Z29" s="368">
        <v>15.75</v>
      </c>
      <c r="AA29" s="369">
        <f>Z29*AL29</f>
        <v>0</v>
      </c>
      <c r="AB29" s="368"/>
      <c r="AC29" s="369">
        <f>AB29*AL29</f>
        <v>0</v>
      </c>
      <c r="AD29" s="368">
        <v>0.19</v>
      </c>
      <c r="AE29" s="369">
        <f>AD29*AL29</f>
        <v>0</v>
      </c>
      <c r="AF29" s="368">
        <v>0.94</v>
      </c>
      <c r="AG29" s="369">
        <f>AF29*AL29</f>
        <v>0</v>
      </c>
      <c r="AH29" s="368">
        <v>1.28</v>
      </c>
      <c r="AI29" s="369">
        <f>AH29*AL29</f>
        <v>0</v>
      </c>
      <c r="AJ29" s="370">
        <f>B29+D29++F29+J29+L29+N29+P29+R29+T29+V29+Z29+X29+AF29+H29+AB29+AD29+AH29</f>
        <v>100</v>
      </c>
      <c r="AK29" s="371" t="s">
        <v>73</v>
      </c>
      <c r="AL29" s="372">
        <f>AT29/AT39</f>
        <v>0</v>
      </c>
      <c r="AM29" s="373">
        <f>'&lt;&lt;&lt;&lt;poste de commande&gt;&gt;&gt;&gt;'!C23</f>
        <v>0</v>
      </c>
      <c r="AN29" s="374">
        <f>'&lt;&lt;&lt;&lt;poste de commande&gt;&gt;&gt;&gt;'!D23</f>
        <v>0</v>
      </c>
      <c r="AP29" s="375">
        <f>AM29</f>
        <v>0</v>
      </c>
      <c r="AQ29" s="376">
        <f>AN29</f>
        <v>0</v>
      </c>
      <c r="AS29" s="377">
        <f>'&lt;&lt;&lt;&lt;poste de commande&gt;&gt;&gt;&gt;'!E23</f>
        <v>0</v>
      </c>
      <c r="AT29" s="378">
        <f>AN29+AS29</f>
        <v>0</v>
      </c>
      <c r="AU29" s="378"/>
      <c r="AV29" s="379"/>
      <c r="AW29" s="380"/>
      <c r="AX29" s="381"/>
      <c r="BA29" s="381"/>
      <c r="BB29" s="381"/>
      <c r="BC29" s="382">
        <v>33.230000000000004</v>
      </c>
      <c r="BD29" s="382">
        <f>BC29*CN29</f>
        <v>0</v>
      </c>
      <c r="BE29" s="382">
        <v>4.04</v>
      </c>
      <c r="BF29" s="382">
        <f>BE29*CN29</f>
        <v>0</v>
      </c>
      <c r="BG29" s="382">
        <v>0.5</v>
      </c>
      <c r="BH29" s="382">
        <f>BG29*CN29</f>
        <v>0</v>
      </c>
      <c r="BI29" s="382"/>
      <c r="BJ29" s="382">
        <f>BI29*CN29</f>
        <v>0</v>
      </c>
      <c r="BK29" s="382">
        <v>39.67</v>
      </c>
      <c r="BL29" s="382">
        <f>BK29*CN29</f>
        <v>0</v>
      </c>
      <c r="BM29" s="382">
        <v>2.31</v>
      </c>
      <c r="BN29" s="382">
        <f>BM29*CN29</f>
        <v>0</v>
      </c>
      <c r="BO29" s="382"/>
      <c r="BP29" s="382">
        <f>BO29*CN29</f>
        <v>0</v>
      </c>
      <c r="BQ29" s="382"/>
      <c r="BR29" s="382">
        <f>BQ29*CN29</f>
        <v>0</v>
      </c>
      <c r="BS29" s="382"/>
      <c r="BT29" s="382">
        <f>BS29*CN29</f>
        <v>0</v>
      </c>
      <c r="BU29" s="382"/>
      <c r="BV29" s="382">
        <f>BU29*CN29</f>
        <v>0</v>
      </c>
      <c r="BW29" s="382">
        <v>2.09</v>
      </c>
      <c r="BX29" s="382">
        <f>BW29*CN29</f>
        <v>0</v>
      </c>
      <c r="BY29" s="382"/>
      <c r="BZ29" s="382">
        <f>BY29*CN29</f>
        <v>0</v>
      </c>
      <c r="CA29" s="382">
        <v>15.75</v>
      </c>
      <c r="CB29" s="382">
        <f>CA29*CN29</f>
        <v>0</v>
      </c>
      <c r="CC29" s="382"/>
      <c r="CD29" s="382">
        <f>CC29*CN29</f>
        <v>0</v>
      </c>
      <c r="CE29" s="382">
        <v>0.19</v>
      </c>
      <c r="CF29" s="382">
        <f>CE29*CN29</f>
        <v>0</v>
      </c>
      <c r="CG29" s="382">
        <v>0.94</v>
      </c>
      <c r="CH29" s="382">
        <f>CG29*CN29</f>
        <v>0</v>
      </c>
      <c r="CI29" s="382">
        <v>1.28</v>
      </c>
      <c r="CJ29" s="382">
        <f>CI29*CN29</f>
        <v>0</v>
      </c>
      <c r="CK29" s="382">
        <f>BC29+BE29++BG29+BK29+BM29+BO29+BQ29+BS29+BU29+BW29+CA29+BY29+CG29+BI29+CC29+CE29+CI29</f>
        <v>100</v>
      </c>
      <c r="CL29" s="371" t="s">
        <v>73</v>
      </c>
      <c r="CN29" s="383">
        <f>AQ29/AQ39</f>
        <v>0</v>
      </c>
      <c r="CO29" s="384"/>
    </row>
    <row r="30" spans="2:101" ht="12.75">
      <c r="B30" s="327">
        <v>24.3</v>
      </c>
      <c r="C30" s="327">
        <f>B30*AL30</f>
        <v>0</v>
      </c>
      <c r="D30" s="327"/>
      <c r="E30" s="329">
        <f>D30*AL30</f>
        <v>0</v>
      </c>
      <c r="F30" s="327">
        <v>1.2</v>
      </c>
      <c r="G30" s="329">
        <f>F30*AL30</f>
        <v>0</v>
      </c>
      <c r="H30" s="327"/>
      <c r="I30" s="329">
        <f>H30*AL30</f>
        <v>0</v>
      </c>
      <c r="J30" s="328">
        <v>26</v>
      </c>
      <c r="K30" s="329">
        <f>J30*AL30</f>
        <v>0</v>
      </c>
      <c r="L30" s="327">
        <v>1.5</v>
      </c>
      <c r="M30" s="329">
        <f>L30*AL30</f>
        <v>0</v>
      </c>
      <c r="N30" s="327"/>
      <c r="O30" s="329">
        <f>N30*AL30</f>
        <v>0</v>
      </c>
      <c r="P30" s="327"/>
      <c r="Q30" s="329">
        <f>P30*AL30</f>
        <v>0</v>
      </c>
      <c r="R30" s="327"/>
      <c r="S30" s="329">
        <f>R30*AL30</f>
        <v>0</v>
      </c>
      <c r="T30" s="327"/>
      <c r="U30" s="329">
        <f>T30*AL30</f>
        <v>0</v>
      </c>
      <c r="V30" s="327"/>
      <c r="W30" s="385">
        <f>V30*AL30</f>
        <v>0</v>
      </c>
      <c r="X30" s="328">
        <v>42</v>
      </c>
      <c r="Y30" s="329">
        <f>X30*AL30</f>
        <v>0</v>
      </c>
      <c r="Z30" s="327">
        <v>4.5</v>
      </c>
      <c r="AA30" s="329">
        <f>Z30*AL30</f>
        <v>0</v>
      </c>
      <c r="AB30" s="327"/>
      <c r="AC30" s="329">
        <f>AB30*AL30</f>
        <v>0</v>
      </c>
      <c r="AD30" s="327"/>
      <c r="AE30" s="329">
        <f>AD30*AL30</f>
        <v>0</v>
      </c>
      <c r="AF30" s="327">
        <v>0.5</v>
      </c>
      <c r="AG30" s="329">
        <f>AF30*AL30</f>
        <v>0</v>
      </c>
      <c r="AH30" s="327"/>
      <c r="AI30" s="329">
        <f>AH30*AL30</f>
        <v>0</v>
      </c>
      <c r="AJ30" s="386">
        <f>B30+D30++F30+J30+L30+N30+P30+R30+T30+V30+Z30+X30+AF30+H30+AB30+AD30+AH30</f>
        <v>100</v>
      </c>
      <c r="AK30" s="344" t="s">
        <v>74</v>
      </c>
      <c r="AL30" s="332">
        <f>AT30/AT39</f>
        <v>0</v>
      </c>
      <c r="AM30" s="311">
        <f>'&lt;&lt;&lt;&lt;poste de commande&gt;&gt;&gt;&gt;'!C24</f>
        <v>0</v>
      </c>
      <c r="AN30" s="312">
        <f>'&lt;&lt;&lt;&lt;poste de commande&gt;&gt;&gt;&gt;'!D24</f>
        <v>0</v>
      </c>
      <c r="AP30" s="313">
        <f>AM30</f>
        <v>0</v>
      </c>
      <c r="AQ30" s="314">
        <f>AN30</f>
        <v>0</v>
      </c>
      <c r="AS30" s="333">
        <f>'&lt;&lt;&lt;&lt;poste de commande&gt;&gt;&gt;&gt;'!E24</f>
        <v>0</v>
      </c>
      <c r="AT30" s="334">
        <f>AN30+AS30</f>
        <v>0</v>
      </c>
      <c r="AU30" s="334"/>
      <c r="AV30" s="173"/>
      <c r="AW30" s="153"/>
      <c r="AX30" s="145"/>
      <c r="BA30" s="145"/>
      <c r="BB30" s="145"/>
      <c r="BC30" s="335">
        <v>24.3</v>
      </c>
      <c r="BD30" s="335">
        <f>BC30*CN30</f>
        <v>0</v>
      </c>
      <c r="BE30" s="335"/>
      <c r="BF30" s="335">
        <f>BE30*CN30</f>
        <v>0</v>
      </c>
      <c r="BG30" s="335">
        <v>1.2</v>
      </c>
      <c r="BH30" s="335">
        <f>BG30*CN30</f>
        <v>0</v>
      </c>
      <c r="BI30" s="335"/>
      <c r="BJ30" s="335">
        <f>BI30*CN30</f>
        <v>0</v>
      </c>
      <c r="BK30" s="336">
        <v>26</v>
      </c>
      <c r="BL30" s="335">
        <f>BK30*CN30</f>
        <v>0</v>
      </c>
      <c r="BM30" s="335">
        <v>1.5</v>
      </c>
      <c r="BN30" s="335">
        <f>BM30*CN30</f>
        <v>0</v>
      </c>
      <c r="BO30" s="335"/>
      <c r="BP30" s="335">
        <f>BO30*CN30</f>
        <v>0</v>
      </c>
      <c r="BQ30" s="335"/>
      <c r="BR30" s="335">
        <f>BQ30*CN30</f>
        <v>0</v>
      </c>
      <c r="BS30" s="335"/>
      <c r="BT30" s="335">
        <f>BS30*CN30</f>
        <v>0</v>
      </c>
      <c r="BU30" s="335"/>
      <c r="BV30" s="335">
        <f>BU30*CN30</f>
        <v>0</v>
      </c>
      <c r="BW30" s="335"/>
      <c r="BX30" s="335">
        <f>BW30*CN30</f>
        <v>0</v>
      </c>
      <c r="BY30" s="336">
        <v>42</v>
      </c>
      <c r="BZ30" s="335">
        <f>BY30*CN30</f>
        <v>0</v>
      </c>
      <c r="CA30" s="335">
        <v>4.5</v>
      </c>
      <c r="CB30" s="335">
        <f>CA30*CN30</f>
        <v>0</v>
      </c>
      <c r="CC30" s="335"/>
      <c r="CD30" s="335">
        <f>CC30*CN30</f>
        <v>0</v>
      </c>
      <c r="CE30" s="335"/>
      <c r="CF30" s="335">
        <f>CE30*CN30</f>
        <v>0</v>
      </c>
      <c r="CG30" s="335">
        <v>0.5</v>
      </c>
      <c r="CH30" s="335">
        <f>CG30*CN30</f>
        <v>0</v>
      </c>
      <c r="CI30" s="335"/>
      <c r="CJ30" s="335">
        <f>CI30*CN30</f>
        <v>0</v>
      </c>
      <c r="CK30" s="367">
        <f>BC30+BE30++BG30+BK30+BM30+BO30+BQ30+BS30+BU30+BW30+CA30+BY30+CG30+BI30+CC30+CE30+CI30</f>
        <v>100</v>
      </c>
      <c r="CL30" s="346" t="s">
        <v>74</v>
      </c>
      <c r="CM30" s="40"/>
      <c r="CN30" s="338">
        <f>AQ30/AQ39</f>
        <v>0</v>
      </c>
      <c r="CO30" s="300"/>
      <c r="CU30" s="8" t="s">
        <v>212</v>
      </c>
      <c r="CW30" s="8" t="s">
        <v>213</v>
      </c>
    </row>
    <row r="31" spans="2:93" ht="12.75">
      <c r="B31" s="366">
        <v>5.8</v>
      </c>
      <c r="C31" s="366">
        <f>B31*AL31</f>
        <v>0</v>
      </c>
      <c r="D31" s="366">
        <v>0.35</v>
      </c>
      <c r="E31" s="343">
        <f>D31*AL31</f>
        <v>0</v>
      </c>
      <c r="F31" s="366">
        <v>1.8</v>
      </c>
      <c r="G31" s="343">
        <f>F31*AL31</f>
        <v>0</v>
      </c>
      <c r="H31" s="366"/>
      <c r="I31" s="343">
        <f>H31*AL31</f>
        <v>0</v>
      </c>
      <c r="J31" s="366">
        <v>1.12</v>
      </c>
      <c r="K31" s="343">
        <f>J31*AL31</f>
        <v>0</v>
      </c>
      <c r="L31" s="366">
        <v>5.4</v>
      </c>
      <c r="M31" s="343">
        <f>L31*AL31</f>
        <v>0</v>
      </c>
      <c r="N31" s="366"/>
      <c r="O31" s="343">
        <f>N31*AL31</f>
        <v>0</v>
      </c>
      <c r="P31" s="366"/>
      <c r="Q31" s="343">
        <f>P31*AL31</f>
        <v>0</v>
      </c>
      <c r="R31" s="366"/>
      <c r="S31" s="343">
        <f>R31*AL31</f>
        <v>0</v>
      </c>
      <c r="T31" s="366"/>
      <c r="U31" s="343">
        <f>T31*AL31</f>
        <v>0</v>
      </c>
      <c r="V31" s="387">
        <v>13.75</v>
      </c>
      <c r="W31" s="388">
        <f>V31*AL31</f>
        <v>0</v>
      </c>
      <c r="X31" s="389">
        <v>0</v>
      </c>
      <c r="Y31" s="343">
        <f>X31*AL31</f>
        <v>0</v>
      </c>
      <c r="Z31" s="352">
        <v>70.5</v>
      </c>
      <c r="AA31" s="343">
        <f>Z31*AL31</f>
        <v>0</v>
      </c>
      <c r="AB31" s="366"/>
      <c r="AC31" s="343">
        <f>AB31*AL31</f>
        <v>0</v>
      </c>
      <c r="AD31" s="366">
        <v>0.24</v>
      </c>
      <c r="AE31" s="343">
        <f>AD31*AL31</f>
        <v>0</v>
      </c>
      <c r="AF31" s="366">
        <v>1.04</v>
      </c>
      <c r="AG31" s="343">
        <f>AF31*AL31</f>
        <v>0</v>
      </c>
      <c r="AH31" s="366"/>
      <c r="AI31" s="343">
        <f>AH31*AL31</f>
        <v>0</v>
      </c>
      <c r="AJ31" s="386">
        <f>B31+D31++F31+J31+L31+N31+P31+R31+T31+V31+Z31+X31+AF31+H31+AB31+AD31+AH31</f>
        <v>100</v>
      </c>
      <c r="AK31" s="390" t="s">
        <v>75</v>
      </c>
      <c r="AL31" s="332">
        <f>AT31/AT39</f>
        <v>0</v>
      </c>
      <c r="AM31" s="311">
        <f>'&lt;&lt;&lt;&lt;poste de commande&gt;&gt;&gt;&gt;'!C25</f>
        <v>0</v>
      </c>
      <c r="AN31" s="312">
        <f>'&lt;&lt;&lt;&lt;poste de commande&gt;&gt;&gt;&gt;'!D25</f>
        <v>0</v>
      </c>
      <c r="AP31" s="313">
        <f>AM31</f>
        <v>0</v>
      </c>
      <c r="AQ31" s="314">
        <f>AN31</f>
        <v>0</v>
      </c>
      <c r="AS31" s="333">
        <f>'&lt;&lt;&lt;&lt;poste de commande&gt;&gt;&gt;&gt;'!E25</f>
        <v>0</v>
      </c>
      <c r="AT31" s="334">
        <f>AN31+AS31</f>
        <v>0</v>
      </c>
      <c r="AU31" s="334"/>
      <c r="AV31" s="173"/>
      <c r="AW31" s="145"/>
      <c r="AX31" s="145"/>
      <c r="BA31" s="145"/>
      <c r="BB31" s="145"/>
      <c r="BC31" s="364">
        <v>5.8</v>
      </c>
      <c r="BD31" s="364">
        <f>BC31*CN31</f>
        <v>0</v>
      </c>
      <c r="BE31" s="364">
        <v>0.35</v>
      </c>
      <c r="BF31" s="364">
        <f>BE31*CN31</f>
        <v>0</v>
      </c>
      <c r="BG31" s="364">
        <v>1.8</v>
      </c>
      <c r="BH31" s="364">
        <f>BG31*CN31</f>
        <v>0</v>
      </c>
      <c r="BI31" s="364"/>
      <c r="BJ31" s="364">
        <f>BI31*CN31</f>
        <v>0</v>
      </c>
      <c r="BK31" s="364">
        <v>1.12</v>
      </c>
      <c r="BL31" s="364">
        <f>BK31*CN31</f>
        <v>0</v>
      </c>
      <c r="BM31" s="364">
        <v>5.4</v>
      </c>
      <c r="BN31" s="364">
        <f>BM31*CN31</f>
        <v>0</v>
      </c>
      <c r="BO31" s="364">
        <v>0</v>
      </c>
      <c r="BP31" s="364">
        <f>BO31*CN31</f>
        <v>0</v>
      </c>
      <c r="BQ31" s="364"/>
      <c r="BR31" s="364">
        <f>BQ31*CN31</f>
        <v>0</v>
      </c>
      <c r="BS31" s="364"/>
      <c r="BT31" s="364">
        <f>BS31*CN31</f>
        <v>0</v>
      </c>
      <c r="BU31" s="364">
        <v>0</v>
      </c>
      <c r="BV31" s="364">
        <f>BU31*CN31</f>
        <v>0</v>
      </c>
      <c r="BW31" s="365">
        <v>13.75</v>
      </c>
      <c r="BX31" s="364">
        <f>BW31*CN31</f>
        <v>0</v>
      </c>
      <c r="BY31" s="364">
        <v>0</v>
      </c>
      <c r="BZ31" s="364">
        <f>BY31*CN31</f>
        <v>0</v>
      </c>
      <c r="CA31" s="365">
        <v>70.5</v>
      </c>
      <c r="CB31" s="364">
        <f>CA31*CN31</f>
        <v>0</v>
      </c>
      <c r="CC31" s="364"/>
      <c r="CD31" s="364">
        <f>CC31*CN31</f>
        <v>0</v>
      </c>
      <c r="CE31" s="364">
        <v>0.24</v>
      </c>
      <c r="CF31" s="364">
        <f>CE31*CN31</f>
        <v>0</v>
      </c>
      <c r="CG31" s="364">
        <v>1.04</v>
      </c>
      <c r="CH31" s="364">
        <f>CG31*CN31</f>
        <v>0</v>
      </c>
      <c r="CI31" s="364"/>
      <c r="CJ31" s="335">
        <f>CI31*CN31</f>
        <v>0</v>
      </c>
      <c r="CK31" s="367">
        <f>BC31+BE31++BG31+BK31+BM31+BO31+BQ31+BS31+BU31+BW31+CA31+BY31+CG31+BI31+CC31+CE31+CI31</f>
        <v>100</v>
      </c>
      <c r="CL31" s="346" t="s">
        <v>75</v>
      </c>
      <c r="CM31" s="40"/>
      <c r="CN31" s="338">
        <f>AQ31/AQ39</f>
        <v>0</v>
      </c>
      <c r="CO31" s="300"/>
    </row>
    <row r="32" spans="2:93" ht="12.75">
      <c r="B32" s="366">
        <v>1</v>
      </c>
      <c r="C32" s="366">
        <f>B32*AL32</f>
        <v>0</v>
      </c>
      <c r="D32" s="366"/>
      <c r="E32" s="343">
        <f>D32*AL32</f>
        <v>0</v>
      </c>
      <c r="F32" s="352">
        <v>30.5</v>
      </c>
      <c r="G32" s="343">
        <f>F32*AL32</f>
        <v>0</v>
      </c>
      <c r="H32" s="366"/>
      <c r="I32" s="343">
        <f>H32*AL32</f>
        <v>0</v>
      </c>
      <c r="J32" s="366"/>
      <c r="K32" s="343">
        <f>J32*AL32</f>
        <v>0</v>
      </c>
      <c r="L32" s="366"/>
      <c r="M32" s="343">
        <f>L32*AL32</f>
        <v>0</v>
      </c>
      <c r="N32" s="366"/>
      <c r="O32" s="343">
        <f>N32*AL32</f>
        <v>0</v>
      </c>
      <c r="P32" s="366"/>
      <c r="Q32" s="343">
        <f>P32*AL32</f>
        <v>0</v>
      </c>
      <c r="R32" s="366"/>
      <c r="S32" s="343">
        <f>R32*AL32</f>
        <v>0</v>
      </c>
      <c r="T32" s="366"/>
      <c r="U32" s="343">
        <f>T32*AL32</f>
        <v>0</v>
      </c>
      <c r="V32" s="366">
        <v>0</v>
      </c>
      <c r="W32" s="391">
        <f>V32*AL32</f>
        <v>0</v>
      </c>
      <c r="X32" s="352">
        <v>68.5</v>
      </c>
      <c r="Y32" s="343">
        <f>X32*AL32</f>
        <v>0</v>
      </c>
      <c r="Z32" s="366">
        <v>0</v>
      </c>
      <c r="AA32" s="343">
        <f>Z32*AL32</f>
        <v>0</v>
      </c>
      <c r="AB32" s="366"/>
      <c r="AC32" s="343">
        <f>AB32*AL32</f>
        <v>0</v>
      </c>
      <c r="AD32" s="366"/>
      <c r="AE32" s="343">
        <f>AD32*AL32</f>
        <v>0</v>
      </c>
      <c r="AF32" s="366">
        <v>0</v>
      </c>
      <c r="AG32" s="343">
        <f>AF32*AL32</f>
        <v>0</v>
      </c>
      <c r="AH32" s="366"/>
      <c r="AI32" s="329">
        <f>AH32*AL32</f>
        <v>0</v>
      </c>
      <c r="AJ32" s="386">
        <f>B32+D32++F32+J32+L32+N32+P32+R32+T32+V32+Z32+X32+AF32+H32+AB32+AD32+AH32</f>
        <v>100</v>
      </c>
      <c r="AK32" s="392" t="s">
        <v>223</v>
      </c>
      <c r="AL32" s="332">
        <f>AT32/AT39</f>
        <v>0</v>
      </c>
      <c r="AM32" s="311">
        <f>'&lt;&lt;&lt;&lt;poste de commande&gt;&gt;&gt;&gt;'!C26</f>
        <v>0</v>
      </c>
      <c r="AN32" s="312">
        <f>'&lt;&lt;&lt;&lt;poste de commande&gt;&gt;&gt;&gt;'!D26</f>
        <v>0</v>
      </c>
      <c r="AP32" s="313">
        <f>AM32</f>
        <v>0</v>
      </c>
      <c r="AQ32" s="314">
        <f>AN32</f>
        <v>0</v>
      </c>
      <c r="AS32" s="333">
        <f>'&lt;&lt;&lt;&lt;poste de commande&gt;&gt;&gt;&gt;'!E26</f>
        <v>0</v>
      </c>
      <c r="AT32" s="334">
        <f>AN32+AS32</f>
        <v>0</v>
      </c>
      <c r="AU32" s="334"/>
      <c r="AV32" s="173"/>
      <c r="AW32" s="145"/>
      <c r="AX32" s="145"/>
      <c r="BA32" s="145"/>
      <c r="BB32" s="145"/>
      <c r="BC32" s="367">
        <v>1</v>
      </c>
      <c r="BD32" s="367">
        <f>BC32*CN32</f>
        <v>0</v>
      </c>
      <c r="BE32" s="367"/>
      <c r="BF32" s="367">
        <f>BE32*CN32</f>
        <v>0</v>
      </c>
      <c r="BG32" s="365">
        <v>30.5</v>
      </c>
      <c r="BH32" s="367">
        <f>BG32*CN32</f>
        <v>0</v>
      </c>
      <c r="BI32" s="367"/>
      <c r="BJ32" s="367">
        <f>BI32*CN32</f>
        <v>0</v>
      </c>
      <c r="BK32" s="367"/>
      <c r="BL32" s="367">
        <f>BK32*CN32</f>
        <v>0</v>
      </c>
      <c r="BM32" s="367"/>
      <c r="BN32" s="367">
        <f>BM32*CN32</f>
        <v>0</v>
      </c>
      <c r="BO32" s="367"/>
      <c r="BP32" s="367">
        <f>BO32*CN32</f>
        <v>0</v>
      </c>
      <c r="BQ32" s="367"/>
      <c r="BR32" s="367">
        <f>BQ32*CN32</f>
        <v>0</v>
      </c>
      <c r="BS32" s="367"/>
      <c r="BT32" s="367">
        <f>BS32*CN32</f>
        <v>0</v>
      </c>
      <c r="BU32" s="367"/>
      <c r="BV32" s="367">
        <f>BU32*CN32</f>
        <v>0</v>
      </c>
      <c r="BW32" s="367">
        <v>0</v>
      </c>
      <c r="BX32" s="367">
        <f>BW32*CN32</f>
        <v>0</v>
      </c>
      <c r="BY32" s="365">
        <v>68.5</v>
      </c>
      <c r="BZ32" s="367">
        <f>BY32*CN32</f>
        <v>0</v>
      </c>
      <c r="CA32" s="367">
        <v>0</v>
      </c>
      <c r="CB32" s="367">
        <f>CA32*CN32</f>
        <v>0</v>
      </c>
      <c r="CC32" s="367"/>
      <c r="CD32" s="367">
        <f>CC32*CN32</f>
        <v>0</v>
      </c>
      <c r="CE32" s="367"/>
      <c r="CF32" s="367">
        <f>CE32*CN32</f>
        <v>0</v>
      </c>
      <c r="CG32" s="367">
        <v>0</v>
      </c>
      <c r="CH32" s="367">
        <f>CG32*CN32</f>
        <v>0</v>
      </c>
      <c r="CI32" s="367"/>
      <c r="CJ32" s="335">
        <f>CI32*CN32</f>
        <v>0</v>
      </c>
      <c r="CK32" s="367">
        <f>BC32+BE32++BG32+BK32+BM32+BO32+BQ32+BS32+BU32+BW32+CA32+BY32+CG32+BI32+CC32+CE32+CI32</f>
        <v>100</v>
      </c>
      <c r="CL32" s="393" t="s">
        <v>223</v>
      </c>
      <c r="CM32" s="40"/>
      <c r="CN32" s="338">
        <f>AQ32/AQ39</f>
        <v>0</v>
      </c>
      <c r="CO32" s="300"/>
    </row>
    <row r="33" spans="2:93" ht="12.75">
      <c r="B33" s="204">
        <v>7.22</v>
      </c>
      <c r="C33" s="204">
        <f>B33*AL33</f>
        <v>0</v>
      </c>
      <c r="D33" s="204">
        <v>1.77</v>
      </c>
      <c r="E33" s="385">
        <f>D33*AL33</f>
        <v>0</v>
      </c>
      <c r="F33" s="204">
        <v>0.1</v>
      </c>
      <c r="G33" s="385">
        <f>F33*AL33</f>
        <v>0</v>
      </c>
      <c r="H33" s="204"/>
      <c r="I33" s="385">
        <f>H33*AL33</f>
        <v>0</v>
      </c>
      <c r="J33" s="204">
        <v>0.2</v>
      </c>
      <c r="K33" s="385">
        <f>J33*AL33</f>
        <v>0</v>
      </c>
      <c r="L33" s="204">
        <v>0.407</v>
      </c>
      <c r="M33" s="385">
        <f>L33*AL33</f>
        <v>0</v>
      </c>
      <c r="N33" s="204"/>
      <c r="O33" s="385">
        <f>N33*AL33</f>
        <v>0</v>
      </c>
      <c r="P33" s="204"/>
      <c r="Q33" s="385">
        <f>P33*AL33</f>
        <v>0</v>
      </c>
      <c r="R33" s="204"/>
      <c r="S33" s="385">
        <f>R33*AL33</f>
        <v>0</v>
      </c>
      <c r="T33" s="204"/>
      <c r="U33" s="385">
        <f>T33*AL33</f>
        <v>0</v>
      </c>
      <c r="V33" s="394">
        <v>24.253</v>
      </c>
      <c r="W33" s="385">
        <f>V33*AL33</f>
        <v>0</v>
      </c>
      <c r="X33" s="204"/>
      <c r="Y33" s="385">
        <f>X33*AL33</f>
        <v>0</v>
      </c>
      <c r="Z33" s="394">
        <v>62.56</v>
      </c>
      <c r="AA33" s="385">
        <f>Z33*AL33</f>
        <v>0</v>
      </c>
      <c r="AB33" s="204"/>
      <c r="AC33" s="385">
        <f>AB33*AL33</f>
        <v>0</v>
      </c>
      <c r="AD33" s="204">
        <v>0.9</v>
      </c>
      <c r="AE33" s="385">
        <f>AD33*AL33</f>
        <v>0</v>
      </c>
      <c r="AF33" s="204">
        <v>2.586</v>
      </c>
      <c r="AG33" s="385">
        <f>AF33*AL33</f>
        <v>0</v>
      </c>
      <c r="AH33" s="204"/>
      <c r="AI33" s="385">
        <f>AH33*AL33</f>
        <v>0</v>
      </c>
      <c r="AJ33" s="395">
        <f>B33+D33++F33+J33+L33+N33+P33+R33+T33+V33+Z33+X33+AF33+H33+AB33+AD33+AH33</f>
        <v>99.99600000000001</v>
      </c>
      <c r="AK33" s="392" t="s">
        <v>226</v>
      </c>
      <c r="AL33" s="332">
        <f>AT33/AT39</f>
        <v>0</v>
      </c>
      <c r="AM33" s="311">
        <f>'&lt;&lt;&lt;&lt;poste de commande&gt;&gt;&gt;&gt;'!C27</f>
        <v>0</v>
      </c>
      <c r="AN33" s="312">
        <f>'&lt;&lt;&lt;&lt;poste de commande&gt;&gt;&gt;&gt;'!D27</f>
        <v>0</v>
      </c>
      <c r="AP33" s="313">
        <f>AM33</f>
        <v>0</v>
      </c>
      <c r="AQ33" s="314">
        <f>AN33</f>
        <v>0</v>
      </c>
      <c r="AS33" s="333">
        <f>'&lt;&lt;&lt;&lt;poste de commande&gt;&gt;&gt;&gt;'!E27</f>
        <v>0</v>
      </c>
      <c r="AT33" s="334">
        <f>AN33+AS33</f>
        <v>0</v>
      </c>
      <c r="AU33" s="334"/>
      <c r="AV33" s="173"/>
      <c r="AW33" s="153"/>
      <c r="AX33" s="145"/>
      <c r="BA33" s="145"/>
      <c r="BB33" s="145"/>
      <c r="BC33" s="335">
        <v>7.22</v>
      </c>
      <c r="BD33" s="335">
        <f>BC33*CN33</f>
        <v>0</v>
      </c>
      <c r="BE33" s="335">
        <v>1.77</v>
      </c>
      <c r="BF33" s="335">
        <f>BE33*CN33</f>
        <v>0</v>
      </c>
      <c r="BG33" s="335">
        <v>0.1</v>
      </c>
      <c r="BH33" s="335">
        <f>BG33*CN33</f>
        <v>0</v>
      </c>
      <c r="BI33" s="335"/>
      <c r="BJ33" s="335">
        <f>BI33*CN33</f>
        <v>0</v>
      </c>
      <c r="BK33" s="335">
        <v>0.2</v>
      </c>
      <c r="BL33" s="335">
        <f>BK33*CN33</f>
        <v>0</v>
      </c>
      <c r="BM33" s="335">
        <v>0.407</v>
      </c>
      <c r="BN33" s="335">
        <f>BM33*CN33</f>
        <v>0</v>
      </c>
      <c r="BO33" s="335"/>
      <c r="BP33" s="335">
        <f>BO33*CN33</f>
        <v>0</v>
      </c>
      <c r="BQ33" s="335"/>
      <c r="BR33" s="335">
        <f>BQ33*CN33</f>
        <v>0</v>
      </c>
      <c r="BS33" s="335"/>
      <c r="BT33" s="335">
        <f>BS33*CN33</f>
        <v>0</v>
      </c>
      <c r="BU33" s="335"/>
      <c r="BV33" s="335">
        <f>BU33*CN33</f>
        <v>0</v>
      </c>
      <c r="BW33" s="396">
        <v>24.253</v>
      </c>
      <c r="BX33" s="335">
        <f>BW33*CN33</f>
        <v>0</v>
      </c>
      <c r="BY33" s="335"/>
      <c r="BZ33" s="335">
        <f>BY33*CN33</f>
        <v>0</v>
      </c>
      <c r="CA33" s="336">
        <v>62.56</v>
      </c>
      <c r="CB33" s="335">
        <f>CA33*CN33</f>
        <v>0</v>
      </c>
      <c r="CC33" s="335"/>
      <c r="CD33" s="335">
        <f>CC33*CN33</f>
        <v>0</v>
      </c>
      <c r="CE33" s="335">
        <v>0.9</v>
      </c>
      <c r="CF33" s="335">
        <f>CE33*CN33</f>
        <v>0</v>
      </c>
      <c r="CG33" s="335">
        <v>2.586</v>
      </c>
      <c r="CH33" s="335">
        <f>CG33*CN33</f>
        <v>0</v>
      </c>
      <c r="CI33" s="335"/>
      <c r="CJ33" s="335">
        <f>CI33*CN33</f>
        <v>0</v>
      </c>
      <c r="CK33" s="367">
        <f>BC33+BE33++BG33+BK33+BM33+BO33+BQ33+BS33+BU33+BW33+CA33+BY33+CG33+BI33+CC33+CE33+CI33</f>
        <v>99.99600000000001</v>
      </c>
      <c r="CL33" s="393" t="s">
        <v>226</v>
      </c>
      <c r="CM33" s="40"/>
      <c r="CN33" s="338">
        <f>AQ33/AQ39</f>
        <v>0</v>
      </c>
      <c r="CO33" s="300"/>
    </row>
    <row r="34" spans="2:93" ht="12.75">
      <c r="B34" s="301"/>
      <c r="C34" s="301"/>
      <c r="D34" s="301"/>
      <c r="E34" s="303"/>
      <c r="F34" s="301"/>
      <c r="G34" s="303"/>
      <c r="H34" s="301"/>
      <c r="I34" s="303"/>
      <c r="J34" s="301"/>
      <c r="K34" s="303"/>
      <c r="L34" s="301"/>
      <c r="M34" s="303"/>
      <c r="N34" s="301"/>
      <c r="O34" s="303"/>
      <c r="P34" s="301"/>
      <c r="Q34" s="303"/>
      <c r="R34" s="301"/>
      <c r="S34" s="303"/>
      <c r="T34" s="301"/>
      <c r="U34" s="303"/>
      <c r="V34" s="397"/>
      <c r="W34" s="303"/>
      <c r="X34" s="301"/>
      <c r="Y34" s="303"/>
      <c r="Z34" s="397"/>
      <c r="AA34" s="303"/>
      <c r="AB34" s="301"/>
      <c r="AC34" s="303"/>
      <c r="AD34" s="301"/>
      <c r="AE34" s="303"/>
      <c r="AF34" s="301"/>
      <c r="AG34" s="303"/>
      <c r="AH34" s="301"/>
      <c r="AI34" s="303"/>
      <c r="AJ34" s="397"/>
      <c r="AK34" s="131" t="s">
        <v>81</v>
      </c>
      <c r="AL34" s="398"/>
      <c r="AM34" s="311">
        <f>'&lt;&lt;&lt;&lt;poste de commande&gt;&gt;&gt;&gt;'!C28</f>
        <v>0</v>
      </c>
      <c r="AN34" s="312">
        <f>'&lt;&lt;&lt;&lt;poste de commande&gt;&gt;&gt;&gt;'!D28</f>
        <v>0</v>
      </c>
      <c r="AP34" s="313"/>
      <c r="AQ34" s="314"/>
      <c r="AS34" s="333"/>
      <c r="AT34" s="334"/>
      <c r="AU34" s="334"/>
      <c r="AV34" s="173"/>
      <c r="AW34" s="153"/>
      <c r="AX34" s="145"/>
      <c r="BA34" s="145"/>
      <c r="BB34" s="145"/>
      <c r="BC34" s="399"/>
      <c r="BD34" s="400"/>
      <c r="BE34" s="401"/>
      <c r="BF34" s="400"/>
      <c r="BG34" s="400"/>
      <c r="BH34" s="400"/>
      <c r="BI34" s="400"/>
      <c r="BJ34" s="400"/>
      <c r="BK34" s="400"/>
      <c r="BL34" s="400"/>
      <c r="BM34" s="400"/>
      <c r="BN34" s="400"/>
      <c r="BO34" s="400"/>
      <c r="BP34" s="400"/>
      <c r="BQ34" s="400"/>
      <c r="BR34" s="400"/>
      <c r="BS34" s="400"/>
      <c r="BT34" s="400"/>
      <c r="BU34" s="400"/>
      <c r="BV34" s="400"/>
      <c r="BW34" s="402"/>
      <c r="BX34" s="400"/>
      <c r="BY34" s="400"/>
      <c r="BZ34" s="400"/>
      <c r="CA34" s="403"/>
      <c r="CB34" s="400"/>
      <c r="CC34" s="400"/>
      <c r="CD34" s="400"/>
      <c r="CE34" s="400"/>
      <c r="CF34" s="400"/>
      <c r="CG34" s="400"/>
      <c r="CH34" s="400"/>
      <c r="CI34" s="400"/>
      <c r="CJ34" s="400"/>
      <c r="CK34" s="404"/>
      <c r="CL34" s="50" t="s">
        <v>81</v>
      </c>
      <c r="CM34" s="40"/>
      <c r="CN34" s="338">
        <f>AQ34/AQ39</f>
        <v>0</v>
      </c>
      <c r="CO34" s="300"/>
    </row>
    <row r="35" spans="2:93" ht="12.75">
      <c r="B35" s="301"/>
      <c r="C35" s="301"/>
      <c r="D35" s="301"/>
      <c r="E35" s="303"/>
      <c r="F35" s="301"/>
      <c r="G35" s="303"/>
      <c r="H35" s="301"/>
      <c r="I35" s="303"/>
      <c r="J35" s="301"/>
      <c r="K35" s="303"/>
      <c r="L35" s="301"/>
      <c r="M35" s="303"/>
      <c r="N35" s="405" t="s">
        <v>288</v>
      </c>
      <c r="O35" s="303"/>
      <c r="P35" s="301"/>
      <c r="Q35" s="303"/>
      <c r="R35" s="301"/>
      <c r="S35" s="303"/>
      <c r="T35" s="301"/>
      <c r="U35" s="303"/>
      <c r="V35" s="397"/>
      <c r="W35" s="303"/>
      <c r="Y35" s="303"/>
      <c r="Z35" s="397"/>
      <c r="AA35" s="303"/>
      <c r="AB35" s="301"/>
      <c r="AC35" s="303"/>
      <c r="AD35" s="301"/>
      <c r="AE35" s="303"/>
      <c r="AF35" s="301"/>
      <c r="AG35" s="303"/>
      <c r="AH35" s="301"/>
      <c r="AI35" s="303"/>
      <c r="AJ35" s="397"/>
      <c r="AK35" s="131" t="s">
        <v>82</v>
      </c>
      <c r="AL35" s="398"/>
      <c r="AM35" s="311">
        <f>'&lt;&lt;&lt;&lt;poste de commande&gt;&gt;&gt;&gt;'!C29</f>
        <v>30</v>
      </c>
      <c r="AN35" s="312">
        <f>'&lt;&lt;&lt;&lt;poste de commande&gt;&gt;&gt;&gt;'!D29</f>
        <v>6.912442396313364</v>
      </c>
      <c r="AP35" s="313"/>
      <c r="AQ35" s="314"/>
      <c r="AS35" s="333"/>
      <c r="AT35" s="334"/>
      <c r="AU35" s="334"/>
      <c r="AV35" s="173"/>
      <c r="AW35" s="153"/>
      <c r="AX35" s="145"/>
      <c r="BA35" s="145"/>
      <c r="BB35" s="145"/>
      <c r="BC35" s="399"/>
      <c r="BD35" s="400"/>
      <c r="BE35" s="401"/>
      <c r="BF35" s="400"/>
      <c r="BG35" s="400"/>
      <c r="BH35" s="400"/>
      <c r="BI35" s="400"/>
      <c r="BJ35" s="400"/>
      <c r="BK35" s="400"/>
      <c r="BL35" s="400"/>
      <c r="BM35" s="400"/>
      <c r="BN35" s="400"/>
      <c r="BO35" s="400"/>
      <c r="BP35" s="400"/>
      <c r="BQ35" s="400"/>
      <c r="BR35" s="400"/>
      <c r="BS35" s="400"/>
      <c r="BT35" s="400"/>
      <c r="BU35" s="400"/>
      <c r="BV35" s="400"/>
      <c r="BW35" s="402"/>
      <c r="BX35" s="400"/>
      <c r="BY35" s="400"/>
      <c r="BZ35" s="400"/>
      <c r="CA35" s="403"/>
      <c r="CB35" s="400"/>
      <c r="CC35" s="400"/>
      <c r="CD35" s="400"/>
      <c r="CE35" s="400"/>
      <c r="CF35" s="400"/>
      <c r="CG35" s="400"/>
      <c r="CH35" s="400"/>
      <c r="CI35" s="400"/>
      <c r="CJ35" s="400"/>
      <c r="CK35" s="404"/>
      <c r="CL35" s="50" t="s">
        <v>82</v>
      </c>
      <c r="CM35" s="40"/>
      <c r="CN35" s="338">
        <f>AQ35/AQ39</f>
        <v>0</v>
      </c>
      <c r="CO35" s="300"/>
    </row>
    <row r="36" spans="2:93" ht="12.75">
      <c r="B36" s="301"/>
      <c r="C36" s="301"/>
      <c r="D36" s="301"/>
      <c r="E36" s="303"/>
      <c r="F36" s="301"/>
      <c r="G36" s="303"/>
      <c r="H36" s="301"/>
      <c r="I36" s="303"/>
      <c r="J36" s="301"/>
      <c r="K36" s="303"/>
      <c r="M36" s="303"/>
      <c r="N36" s="301"/>
      <c r="O36" s="303"/>
      <c r="P36" s="301"/>
      <c r="Q36" s="303"/>
      <c r="R36" s="301"/>
      <c r="S36" s="303"/>
      <c r="T36" s="301"/>
      <c r="U36" s="303"/>
      <c r="V36" s="397"/>
      <c r="W36" s="303"/>
      <c r="Y36" s="303"/>
      <c r="Z36" s="397"/>
      <c r="AA36" s="303"/>
      <c r="AB36" s="301"/>
      <c r="AC36" s="303"/>
      <c r="AD36" s="301"/>
      <c r="AE36" s="303"/>
      <c r="AF36" s="301"/>
      <c r="AG36" s="303"/>
      <c r="AH36" s="301"/>
      <c r="AI36" s="303"/>
      <c r="AJ36" s="397"/>
      <c r="AK36" s="131" t="s">
        <v>84</v>
      </c>
      <c r="AL36" s="398"/>
      <c r="AM36" s="311">
        <f>'&lt;&lt;&lt;&lt;poste de commande&gt;&gt;&gt;&gt;'!C30</f>
        <v>0</v>
      </c>
      <c r="AN36" s="312">
        <f>'&lt;&lt;&lt;&lt;poste de commande&gt;&gt;&gt;&gt;'!D30</f>
        <v>0</v>
      </c>
      <c r="AP36" s="313"/>
      <c r="AQ36" s="314"/>
      <c r="AS36" s="333"/>
      <c r="AT36" s="334"/>
      <c r="AU36" s="334"/>
      <c r="AV36" s="173"/>
      <c r="AW36" s="153"/>
      <c r="AX36" s="145"/>
      <c r="BA36" s="145"/>
      <c r="BB36" s="145"/>
      <c r="BC36" s="399"/>
      <c r="BD36" s="400"/>
      <c r="BE36" s="401"/>
      <c r="BF36" s="400"/>
      <c r="BG36" s="400"/>
      <c r="BH36" s="400"/>
      <c r="BI36" s="400"/>
      <c r="BJ36" s="400"/>
      <c r="BK36" s="400"/>
      <c r="BL36" s="400"/>
      <c r="BM36" s="400"/>
      <c r="BN36" s="400"/>
      <c r="BO36" s="400"/>
      <c r="BP36" s="400"/>
      <c r="BQ36" s="400"/>
      <c r="BR36" s="400"/>
      <c r="BS36" s="400"/>
      <c r="BT36" s="400"/>
      <c r="BU36" s="400"/>
      <c r="BV36" s="400"/>
      <c r="BW36" s="402"/>
      <c r="BX36" s="400"/>
      <c r="BY36" s="400"/>
      <c r="BZ36" s="400"/>
      <c r="CA36" s="403"/>
      <c r="CB36" s="400"/>
      <c r="CC36" s="400"/>
      <c r="CD36" s="400"/>
      <c r="CE36" s="400"/>
      <c r="CF36" s="400"/>
      <c r="CG36" s="400"/>
      <c r="CH36" s="400"/>
      <c r="CI36" s="400"/>
      <c r="CJ36" s="400"/>
      <c r="CK36" s="404"/>
      <c r="CL36" s="50" t="s">
        <v>84</v>
      </c>
      <c r="CM36" s="40"/>
      <c r="CN36" s="338">
        <f>AQ36/AQ39</f>
        <v>0</v>
      </c>
      <c r="CO36" s="300"/>
    </row>
    <row r="37" spans="2:93" ht="12.75">
      <c r="B37" s="301"/>
      <c r="C37" s="301"/>
      <c r="D37" s="301"/>
      <c r="E37" s="303"/>
      <c r="F37" s="301"/>
      <c r="G37" s="303"/>
      <c r="H37" s="301"/>
      <c r="I37" s="303"/>
      <c r="J37" s="301"/>
      <c r="K37" s="303"/>
      <c r="L37" s="301"/>
      <c r="M37" s="303"/>
      <c r="N37" s="301"/>
      <c r="O37" s="303"/>
      <c r="P37" s="301"/>
      <c r="Q37" s="303"/>
      <c r="R37" s="301"/>
      <c r="S37" s="303"/>
      <c r="T37" s="301"/>
      <c r="U37" s="303"/>
      <c r="V37" s="397"/>
      <c r="W37" s="303"/>
      <c r="X37" s="301"/>
      <c r="Y37" s="303"/>
      <c r="Z37" s="397"/>
      <c r="AA37" s="303"/>
      <c r="AB37" s="301"/>
      <c r="AC37" s="303"/>
      <c r="AD37" s="301"/>
      <c r="AE37" s="303"/>
      <c r="AF37" s="301"/>
      <c r="AG37" s="303"/>
      <c r="AH37" s="301"/>
      <c r="AI37" s="303"/>
      <c r="AJ37" s="397"/>
      <c r="AK37" s="131" t="s">
        <v>86</v>
      </c>
      <c r="AL37" s="398"/>
      <c r="AM37" s="311">
        <f>'&lt;&lt;&lt;&lt;poste de commande&gt;&gt;&gt;&gt;'!C31</f>
        <v>15</v>
      </c>
      <c r="AN37" s="312">
        <f>'&lt;&lt;&lt;&lt;poste de commande&gt;&gt;&gt;&gt;'!D31</f>
        <v>3.456221198156682</v>
      </c>
      <c r="AP37" s="313"/>
      <c r="AQ37" s="314"/>
      <c r="AS37" s="333"/>
      <c r="AT37" s="334"/>
      <c r="AU37" s="334"/>
      <c r="AV37" s="173"/>
      <c r="AW37" s="153"/>
      <c r="AX37" s="145"/>
      <c r="BA37" s="145"/>
      <c r="BB37" s="145"/>
      <c r="BC37" s="399"/>
      <c r="BD37" s="400"/>
      <c r="BE37" s="401"/>
      <c r="BF37" s="400"/>
      <c r="BG37" s="400"/>
      <c r="BH37" s="400"/>
      <c r="BI37" s="400"/>
      <c r="BJ37" s="400"/>
      <c r="BK37" s="400"/>
      <c r="BL37" s="400"/>
      <c r="BM37" s="400"/>
      <c r="BN37" s="400"/>
      <c r="BO37" s="400"/>
      <c r="BP37" s="400"/>
      <c r="BQ37" s="400"/>
      <c r="BR37" s="400"/>
      <c r="BS37" s="400"/>
      <c r="BT37" s="400"/>
      <c r="BU37" s="400"/>
      <c r="BV37" s="400"/>
      <c r="BW37" s="402"/>
      <c r="BX37" s="400"/>
      <c r="BY37" s="400"/>
      <c r="BZ37" s="400"/>
      <c r="CA37" s="403"/>
      <c r="CB37" s="400"/>
      <c r="CC37" s="400"/>
      <c r="CD37" s="400"/>
      <c r="CE37" s="400"/>
      <c r="CF37" s="400"/>
      <c r="CG37" s="400"/>
      <c r="CH37" s="400"/>
      <c r="CI37" s="400"/>
      <c r="CJ37" s="400"/>
      <c r="CK37" s="404"/>
      <c r="CL37" s="50" t="s">
        <v>86</v>
      </c>
      <c r="CM37" s="40"/>
      <c r="CN37" s="338">
        <f>AQ37/AQ39</f>
        <v>0</v>
      </c>
      <c r="CO37" s="300"/>
    </row>
    <row r="38" spans="2:93" ht="12.75">
      <c r="B38" s="17"/>
      <c r="C38" s="17"/>
      <c r="D38" s="17"/>
      <c r="F38" s="17"/>
      <c r="G38" s="224"/>
      <c r="H38" s="17"/>
      <c r="I38" s="224"/>
      <c r="J38" s="17"/>
      <c r="K38" s="224"/>
      <c r="L38" s="17"/>
      <c r="M38" s="224"/>
      <c r="N38" s="17"/>
      <c r="O38" s="224"/>
      <c r="P38" s="17"/>
      <c r="Q38" s="224"/>
      <c r="R38" s="17"/>
      <c r="S38" s="224"/>
      <c r="T38" s="17"/>
      <c r="U38" s="224"/>
      <c r="V38" s="17"/>
      <c r="W38" s="224"/>
      <c r="X38" s="17"/>
      <c r="Y38" s="224"/>
      <c r="Z38" s="17"/>
      <c r="AB38" s="17"/>
      <c r="AC38" s="224"/>
      <c r="AD38" s="17"/>
      <c r="AE38" s="224"/>
      <c r="AF38" s="17"/>
      <c r="AG38" s="224"/>
      <c r="AH38" s="17"/>
      <c r="AI38" s="224"/>
      <c r="AJ38" s="17"/>
      <c r="AK38" s="131" t="s">
        <v>88</v>
      </c>
      <c r="AM38" s="311">
        <f>'&lt;&lt;&lt;&lt;poste de commande&gt;&gt;&gt;&gt;'!C32</f>
        <v>0</v>
      </c>
      <c r="AN38" s="312">
        <f>'&lt;&lt;&lt;&lt;poste de commande&gt;&gt;&gt;&gt;'!D32</f>
        <v>0</v>
      </c>
      <c r="AP38" s="313">
        <f>AM38</f>
        <v>0</v>
      </c>
      <c r="AQ38" s="314">
        <f>AN38</f>
        <v>0</v>
      </c>
      <c r="AS38" s="333">
        <f>'&lt;&lt;&lt;&lt;poste de commande&gt;&gt;&gt;&gt;'!E28</f>
        <v>0</v>
      </c>
      <c r="AT38" s="406"/>
      <c r="AU38" s="407"/>
      <c r="AV38" s="38"/>
      <c r="AW38" s="153"/>
      <c r="AX38" s="145"/>
      <c r="BA38" s="281" t="s">
        <v>289</v>
      </c>
      <c r="BC38" s="408">
        <f>SUM(BD14:BD33)</f>
        <v>8.390230414746542</v>
      </c>
      <c r="BD38" s="400"/>
      <c r="BE38" s="401">
        <f>SUM(BF14:BF33)</f>
        <v>5.225806451612903</v>
      </c>
      <c r="BF38" s="400"/>
      <c r="BG38" s="400">
        <f>SUM(BH14:BH33)</f>
        <v>1.343778801843318</v>
      </c>
      <c r="BH38" s="400"/>
      <c r="BI38" s="400">
        <f>SUM(BJ14:BJ33)</f>
        <v>0</v>
      </c>
      <c r="BJ38" s="400"/>
      <c r="BK38" s="400">
        <f>SUM(BL14:BL33)</f>
        <v>10.32995391705069</v>
      </c>
      <c r="BL38" s="400"/>
      <c r="BM38" s="400">
        <f>SUM(BN14:BN33)</f>
        <v>0.07465437788018434</v>
      </c>
      <c r="BN38" s="400"/>
      <c r="BO38" s="400">
        <f>SUM(BP14:BP33)</f>
        <v>2.7649769585253456</v>
      </c>
      <c r="BP38" s="400"/>
      <c r="BQ38" s="400">
        <f>SUM(BR14:BR33)</f>
        <v>0</v>
      </c>
      <c r="BR38" s="400"/>
      <c r="BS38" s="400">
        <f>SUM(BT14:BT33)</f>
        <v>0</v>
      </c>
      <c r="BT38" s="400"/>
      <c r="BU38" s="400">
        <f>SUM(BV14:BV33)</f>
        <v>0</v>
      </c>
      <c r="BV38" s="400"/>
      <c r="BW38" s="408">
        <f>SUM(BX14:BX33)</f>
        <v>9.004608294930875</v>
      </c>
      <c r="BX38" s="400"/>
      <c r="BY38" s="400">
        <f>SUM(BZ14:BZ33)</f>
        <v>0</v>
      </c>
      <c r="BZ38" s="400"/>
      <c r="CA38" s="409">
        <f>SUM(CB14:CB33)</f>
        <v>58.62119815668203</v>
      </c>
      <c r="CB38" s="400"/>
      <c r="CC38" s="400">
        <f>SUM(CD14:CD33)</f>
        <v>0</v>
      </c>
      <c r="CD38" s="400"/>
      <c r="CE38" s="400">
        <f>SUM(CF14:CF33)</f>
        <v>0.009953917050691244</v>
      </c>
      <c r="CF38" s="400"/>
      <c r="CG38" s="400">
        <f>SUM(CH14:CH33)</f>
        <v>0.08737327188940092</v>
      </c>
      <c r="CH38" s="400"/>
      <c r="CI38" s="400">
        <f>SUM(CJ14:CJ33)</f>
        <v>0</v>
      </c>
      <c r="CJ38" s="410">
        <f>CK38-BC38</f>
        <v>87.46230414746545</v>
      </c>
      <c r="CK38" s="411">
        <f>SUM(BC38:CI38)</f>
        <v>95.85253456221199</v>
      </c>
      <c r="CL38" s="50" t="s">
        <v>88</v>
      </c>
      <c r="CN38" s="338">
        <f>AQ38/AQ39</f>
        <v>0</v>
      </c>
      <c r="CO38" s="300"/>
    </row>
    <row r="39" spans="1:93" ht="12.75">
      <c r="A39" s="100" t="s">
        <v>289</v>
      </c>
      <c r="B39" s="308">
        <f>SUM(C14:C33)</f>
        <v>8.75326923076923</v>
      </c>
      <c r="C39" s="412"/>
      <c r="D39" s="412">
        <f>SUM(E14:E33)</f>
        <v>5.451923076923077</v>
      </c>
      <c r="E39" s="413"/>
      <c r="F39" s="412">
        <f>SUM(G14:G33)</f>
        <v>1.4019230769230768</v>
      </c>
      <c r="G39" s="413"/>
      <c r="H39" s="412">
        <f>SUM(I14:I33)</f>
        <v>0</v>
      </c>
      <c r="I39" s="413"/>
      <c r="J39" s="412">
        <f>SUM(K14:K33)</f>
        <v>10.776923076923076</v>
      </c>
      <c r="K39" s="413"/>
      <c r="L39" s="412">
        <f>SUM(M14:M33)</f>
        <v>0.07788461538461537</v>
      </c>
      <c r="M39" s="413"/>
      <c r="N39" s="412">
        <f>SUM(O14:O33)</f>
        <v>2.8846153846153846</v>
      </c>
      <c r="O39" s="413"/>
      <c r="P39" s="412">
        <f>SUM(Q14:Q33)</f>
        <v>0</v>
      </c>
      <c r="Q39" s="413"/>
      <c r="R39" s="412">
        <f>SUM(S14:S33)</f>
        <v>0</v>
      </c>
      <c r="S39" s="413"/>
      <c r="T39" s="412">
        <f>SUM(U14:U33)</f>
        <v>0</v>
      </c>
      <c r="U39" s="413"/>
      <c r="V39" s="412">
        <f>SUM(W14:W33)</f>
        <v>9.394230769230768</v>
      </c>
      <c r="W39" s="413"/>
      <c r="X39" s="412">
        <f>SUM(Y14:Y33)</f>
        <v>0</v>
      </c>
      <c r="Y39" s="413"/>
      <c r="Z39" s="412">
        <f>SUM(AA14:AA33)</f>
        <v>61.1576923076923</v>
      </c>
      <c r="AA39" s="413"/>
      <c r="AB39" s="412">
        <f>SUM(AC14:AC33)</f>
        <v>0</v>
      </c>
      <c r="AC39" s="413"/>
      <c r="AD39" s="412">
        <f>SUM(AE14:AE33)</f>
        <v>0.010384615384615383</v>
      </c>
      <c r="AE39" s="413"/>
      <c r="AF39" s="412">
        <f>SUM(AG14:AG33)</f>
        <v>0.09115384615384614</v>
      </c>
      <c r="AG39" s="413"/>
      <c r="AH39" s="412">
        <f>SUM(AI14:AI33)</f>
        <v>0</v>
      </c>
      <c r="AI39" s="414">
        <f>AJ39-B39</f>
        <v>91.24673076923075</v>
      </c>
      <c r="AJ39" s="415">
        <f>SUM(B39:AH39)</f>
        <v>99.99999999999999</v>
      </c>
      <c r="AK39" s="416">
        <f>AJ39/AI39</f>
        <v>1.0959296750357759</v>
      </c>
      <c r="AL39" s="417"/>
      <c r="AM39" s="311">
        <f>'&lt;&lt;&lt;&lt;poste de commande&gt;&gt;&gt;&gt;'!C33</f>
        <v>1085</v>
      </c>
      <c r="AN39" s="312">
        <f>'&lt;&lt;&lt;&lt;poste de commande&gt;&gt;&gt;&gt;'!D33</f>
        <v>250</v>
      </c>
      <c r="AP39" s="313">
        <f>AM39</f>
        <v>1085</v>
      </c>
      <c r="AQ39" s="314">
        <f>AN39</f>
        <v>250</v>
      </c>
      <c r="AS39" s="333">
        <f>'&lt;&lt;&lt;&lt;poste de commande&gt;&gt;&gt;&gt;'!E29</f>
        <v>0</v>
      </c>
      <c r="AT39" s="406">
        <f>SUM(AT14:AT38)</f>
        <v>239.63133640552996</v>
      </c>
      <c r="AU39" s="407"/>
      <c r="AV39" s="211"/>
      <c r="AW39" s="145"/>
      <c r="AX39" s="145"/>
      <c r="BA39" s="281" t="s">
        <v>290</v>
      </c>
      <c r="BC39" s="321"/>
      <c r="BD39" s="317"/>
      <c r="BE39" s="317">
        <f>CM39*BE38</f>
        <v>5.727116366315989</v>
      </c>
      <c r="BF39" s="317">
        <f>CN39*BF38</f>
        <v>0</v>
      </c>
      <c r="BG39" s="317">
        <f>CM39*BG38</f>
        <v>1.4726870656241116</v>
      </c>
      <c r="BH39" s="317"/>
      <c r="BI39" s="317">
        <f>BI38*CM39</f>
        <v>0</v>
      </c>
      <c r="BJ39" s="317"/>
      <c r="BK39" s="317">
        <f>BK38*CM39</f>
        <v>11.3209030394479</v>
      </c>
      <c r="BL39" s="317"/>
      <c r="BM39" s="317">
        <f>BM38*CM39</f>
        <v>0.08181594809022842</v>
      </c>
      <c r="BN39" s="317"/>
      <c r="BO39" s="317">
        <f>BO38*CM39</f>
        <v>3.0302202996380894</v>
      </c>
      <c r="BP39" s="317"/>
      <c r="BQ39" s="317">
        <f>BQ38*CM39</f>
        <v>0</v>
      </c>
      <c r="BR39" s="317"/>
      <c r="BS39" s="317">
        <f>BS38*CM39</f>
        <v>0</v>
      </c>
      <c r="BT39" s="317"/>
      <c r="BU39" s="317">
        <f>BU38*CM39</f>
        <v>0</v>
      </c>
      <c r="BV39" s="317"/>
      <c r="BW39" s="321">
        <f>BW38*CM39</f>
        <v>9.868417442488044</v>
      </c>
      <c r="BX39" s="317"/>
      <c r="BY39" s="317">
        <f>BY38*CM39</f>
        <v>0</v>
      </c>
      <c r="BZ39" s="317"/>
      <c r="CA39" s="418">
        <f>CA38*CM39</f>
        <v>64.24471064606034</v>
      </c>
      <c r="CB39" s="317"/>
      <c r="CC39" s="317">
        <f>CC38*CM39</f>
        <v>0</v>
      </c>
      <c r="CD39" s="317"/>
      <c r="CE39" s="317">
        <f>CE38*CM39</f>
        <v>0.010908793078697122</v>
      </c>
      <c r="CF39" s="317"/>
      <c r="CG39" s="317">
        <f>CG38*CM39</f>
        <v>0.09575496146856362</v>
      </c>
      <c r="CH39" s="317"/>
      <c r="CI39" s="317">
        <f>CI38*CM39</f>
        <v>0</v>
      </c>
      <c r="CJ39" s="317"/>
      <c r="CK39" s="419">
        <f>SUM(BE39:CJ39)</f>
        <v>95.85253456221194</v>
      </c>
      <c r="CM39" s="420">
        <f>CK38/CJ38</f>
        <v>1.0959296750357757</v>
      </c>
      <c r="CN39" s="421">
        <f>SUM(CN14:CN38)</f>
        <v>0.9585253456221199</v>
      </c>
      <c r="CO39" s="300"/>
    </row>
    <row r="40" spans="1:93" ht="12.75">
      <c r="A40" s="100" t="s">
        <v>290</v>
      </c>
      <c r="B40" s="422"/>
      <c r="C40" s="301"/>
      <c r="D40" s="301">
        <f>AK39*D39</f>
        <v>5.974924286012355</v>
      </c>
      <c r="E40" s="303">
        <f>AL39*E39</f>
        <v>0</v>
      </c>
      <c r="F40" s="301">
        <f>AK39*F39</f>
        <v>1.5364091021174626</v>
      </c>
      <c r="G40" s="303"/>
      <c r="H40" s="301">
        <f>H39*AK39</f>
        <v>0</v>
      </c>
      <c r="I40" s="303"/>
      <c r="J40" s="301">
        <f>J39*AK39</f>
        <v>11.81074980557786</v>
      </c>
      <c r="K40" s="303"/>
      <c r="L40" s="301">
        <f>L39*AK39</f>
        <v>0.08535606122874792</v>
      </c>
      <c r="M40" s="303"/>
      <c r="N40" s="301">
        <f>N39*AK39</f>
        <v>3.161335601064738</v>
      </c>
      <c r="O40" s="303"/>
      <c r="P40" s="301">
        <f>P39*AK39</f>
        <v>0</v>
      </c>
      <c r="Q40" s="303"/>
      <c r="R40" s="301">
        <f>R39*AK39</f>
        <v>0</v>
      </c>
      <c r="S40" s="303"/>
      <c r="T40" s="301">
        <f>T39*AK39</f>
        <v>0</v>
      </c>
      <c r="U40" s="303"/>
      <c r="V40" s="301">
        <f>V39*AK39</f>
        <v>10.295416274134162</v>
      </c>
      <c r="W40" s="303"/>
      <c r="X40" s="301">
        <f>X39*AK39</f>
        <v>0</v>
      </c>
      <c r="Y40" s="303"/>
      <c r="Z40" s="397">
        <f>Z39*AK39</f>
        <v>67.02452985670719</v>
      </c>
      <c r="AA40" s="303"/>
      <c r="AB40" s="301">
        <f>AB39*AK39</f>
        <v>0</v>
      </c>
      <c r="AC40" s="303"/>
      <c r="AD40" s="301">
        <f>AD39*AK39</f>
        <v>0.011380808163833056</v>
      </c>
      <c r="AE40" s="303"/>
      <c r="AF40" s="301">
        <f>AF39*AK39</f>
        <v>0.09989820499364571</v>
      </c>
      <c r="AG40" s="303"/>
      <c r="AH40" s="301">
        <f>AH39*AK39</f>
        <v>0</v>
      </c>
      <c r="AI40" s="303"/>
      <c r="AJ40" s="423">
        <f>SUM(D40:AI40)</f>
        <v>100</v>
      </c>
      <c r="AM40" s="311">
        <f>'&lt;&lt;&lt;&lt;poste de commande&gt;&gt;&gt;&gt;'!C34</f>
        <v>0</v>
      </c>
      <c r="AN40" s="312">
        <f>'&lt;&lt;&lt;&lt;poste de commande&gt;&gt;&gt;&gt;'!D34</f>
        <v>0</v>
      </c>
      <c r="AP40" s="313">
        <f>AM40</f>
        <v>0</v>
      </c>
      <c r="AQ40" s="314">
        <f>AN40</f>
        <v>0</v>
      </c>
      <c r="AS40" s="17"/>
      <c r="AT40" s="19"/>
      <c r="AU40" s="45"/>
      <c r="AV40" s="19"/>
      <c r="AW40" s="153"/>
      <c r="AX40" s="145"/>
      <c r="AY40" s="145"/>
      <c r="AZ40" s="145"/>
      <c r="BA40" s="281" t="s">
        <v>291</v>
      </c>
      <c r="BC40" s="321"/>
      <c r="BD40" s="317"/>
      <c r="BE40" s="317">
        <f>CM41*BE39/CK39</f>
        <v>5.974924286012356</v>
      </c>
      <c r="BF40" s="317"/>
      <c r="BG40" s="317">
        <f>CM41*BG39/CK39</f>
        <v>1.536409102117463</v>
      </c>
      <c r="BH40" s="317"/>
      <c r="BI40" s="317">
        <f>CM41*BI39/CK39</f>
        <v>0</v>
      </c>
      <c r="BJ40" s="317"/>
      <c r="BK40" s="317">
        <f>CM41*BK39/CK39</f>
        <v>11.810749805577863</v>
      </c>
      <c r="BL40" s="317"/>
      <c r="BM40" s="317">
        <f>CM41*BM39/CK39</f>
        <v>0.08535606122874795</v>
      </c>
      <c r="BN40" s="317"/>
      <c r="BO40" s="317">
        <f>CM41*BO39/CK39</f>
        <v>3.161335601064739</v>
      </c>
      <c r="BP40" s="317"/>
      <c r="BQ40" s="317">
        <f>CM41*BQ39/CK39</f>
        <v>0</v>
      </c>
      <c r="BR40" s="317"/>
      <c r="BS40" s="317">
        <f>CM41*BS39/CK39</f>
        <v>0</v>
      </c>
      <c r="BT40" s="317"/>
      <c r="BU40" s="317">
        <f>CM41*BU39/CK39</f>
        <v>0</v>
      </c>
      <c r="BV40" s="317"/>
      <c r="BW40" s="424">
        <f>CM41*BW39/CK39</f>
        <v>10.295416274134165</v>
      </c>
      <c r="BX40" s="317"/>
      <c r="BY40" s="317">
        <f>CM41*BY39/CK39</f>
        <v>0</v>
      </c>
      <c r="BZ40" s="317"/>
      <c r="CA40" s="418">
        <f>CM41*CA39/CK39</f>
        <v>67.0245298567072</v>
      </c>
      <c r="CB40" s="317"/>
      <c r="CC40" s="317">
        <f>CM41*CC39/CK39</f>
        <v>0</v>
      </c>
      <c r="CD40" s="317"/>
      <c r="CE40" s="317">
        <f>CE39*CM41/CK39</f>
        <v>0.01138080816383306</v>
      </c>
      <c r="CF40" s="317"/>
      <c r="CG40" s="317">
        <f>CM41*CG39/CK39</f>
        <v>0.09989820499364573</v>
      </c>
      <c r="CH40" s="317"/>
      <c r="CI40" s="317">
        <f>CM41*CI39/CK39</f>
        <v>0</v>
      </c>
      <c r="CJ40" s="281"/>
      <c r="CK40" s="402">
        <f>BC40+BE40++BG40+BK40+BM40+BO40+BQ40+BS40+BU40+BW40+CA40+BY40+CG40+BI40+CC40+CE40+CI40</f>
        <v>100.00000000000003</v>
      </c>
      <c r="CO40" s="300"/>
    </row>
    <row r="41" spans="1:101" ht="12.75">
      <c r="A41" s="100" t="s">
        <v>291</v>
      </c>
      <c r="B41" s="425"/>
      <c r="C41" s="426"/>
      <c r="D41" s="426">
        <f>AK41*D40/AJ40</f>
        <v>5.974924286012355</v>
      </c>
      <c r="E41" s="427"/>
      <c r="F41" s="426">
        <f>AK41*F40/AJ40</f>
        <v>1.5364091021174628</v>
      </c>
      <c r="G41" s="427"/>
      <c r="H41" s="426">
        <f>AK41*H40/AJ40</f>
        <v>0</v>
      </c>
      <c r="I41" s="427"/>
      <c r="J41" s="426">
        <f>AK41*J40/AJ40</f>
        <v>11.81074980557786</v>
      </c>
      <c r="K41" s="427"/>
      <c r="L41" s="426">
        <f>AK41*L40/AJ40</f>
        <v>0.08535606122874792</v>
      </c>
      <c r="M41" s="427"/>
      <c r="N41" s="426">
        <f>AK41*N40/AJ40</f>
        <v>3.1613356010647378</v>
      </c>
      <c r="O41" s="427"/>
      <c r="P41" s="426">
        <f>AK41*P40/AJ40</f>
        <v>0</v>
      </c>
      <c r="Q41" s="427"/>
      <c r="R41" s="426">
        <f>AK41*R40/AJ40</f>
        <v>0</v>
      </c>
      <c r="S41" s="427"/>
      <c r="T41" s="426">
        <f>AK41*T40/AJ40</f>
        <v>0</v>
      </c>
      <c r="U41" s="427"/>
      <c r="V41" s="428">
        <f>AK41*V40/AJ40</f>
        <v>10.295416274134162</v>
      </c>
      <c r="W41" s="427"/>
      <c r="X41" s="426">
        <f>AK41*X40/AJ40</f>
        <v>0</v>
      </c>
      <c r="Y41" s="427"/>
      <c r="Z41" s="429">
        <f>AK41*Z40/AJ40</f>
        <v>67.02452985670719</v>
      </c>
      <c r="AA41" s="427"/>
      <c r="AB41" s="426">
        <f>AK41*AB40/AJ40</f>
        <v>0</v>
      </c>
      <c r="AC41" s="427"/>
      <c r="AD41" s="426">
        <f>AD40*AK41/AJ40</f>
        <v>0.011380808163833056</v>
      </c>
      <c r="AE41" s="427"/>
      <c r="AF41" s="426">
        <f>AK41*AF40/AJ40</f>
        <v>0.09989820499364571</v>
      </c>
      <c r="AG41" s="427"/>
      <c r="AH41" s="426">
        <f>AK41*AH40/AJ40</f>
        <v>0</v>
      </c>
      <c r="AI41" s="430"/>
      <c r="AJ41" s="431">
        <f>B41+D41++F41+J41+L41+N41+P41+R41+T41+V41+Z41+X41+AF41+H41+AB41+AD41+AH41</f>
        <v>100</v>
      </c>
      <c r="AK41" s="432">
        <v>100</v>
      </c>
      <c r="AM41" s="311" t="str">
        <f>'&lt;&lt;&lt;&lt;poste de commande&gt;&gt;&gt;&gt;'!C35</f>
        <v>O R</v>
      </c>
      <c r="AN41" s="312">
        <f>'&lt;&lt;&lt;&lt;poste de commande&gt;&gt;&gt;&gt;'!D35</f>
        <v>1260</v>
      </c>
      <c r="AP41" s="313" t="str">
        <f>AM41</f>
        <v>O R</v>
      </c>
      <c r="AQ41" s="314">
        <f>AN41</f>
        <v>1260</v>
      </c>
      <c r="AS41" s="37">
        <v>0</v>
      </c>
      <c r="AT41" s="56"/>
      <c r="AU41" s="45"/>
      <c r="AV41" s="56"/>
      <c r="AW41" s="153"/>
      <c r="AX41" s="145"/>
      <c r="AY41" s="145"/>
      <c r="AZ41" s="153"/>
      <c r="BA41" s="153"/>
      <c r="BB41" s="153"/>
      <c r="BC41" s="321"/>
      <c r="BD41" s="317"/>
      <c r="BE41" s="317"/>
      <c r="BF41" s="317"/>
      <c r="BG41" s="317"/>
      <c r="BH41" s="317"/>
      <c r="BI41" s="317"/>
      <c r="BJ41" s="317"/>
      <c r="BK41" s="317"/>
      <c r="BL41" s="317"/>
      <c r="BM41" s="317"/>
      <c r="BN41" s="317"/>
      <c r="BO41" s="317"/>
      <c r="BP41" s="317"/>
      <c r="BQ41" s="317"/>
      <c r="BR41" s="317"/>
      <c r="BS41" s="317"/>
      <c r="BT41" s="317"/>
      <c r="BU41" s="317"/>
      <c r="BV41" s="317"/>
      <c r="BW41" s="321"/>
      <c r="BX41" s="317"/>
      <c r="BY41" s="317"/>
      <c r="BZ41" s="317"/>
      <c r="CA41" s="418"/>
      <c r="CB41" s="317"/>
      <c r="CC41" s="317"/>
      <c r="CD41" s="317"/>
      <c r="CE41" s="317"/>
      <c r="CF41" s="317"/>
      <c r="CG41" s="317"/>
      <c r="CH41" s="317"/>
      <c r="CI41" s="317"/>
      <c r="CJ41" s="317"/>
      <c r="CK41" s="402"/>
      <c r="CL41" s="281"/>
      <c r="CM41" s="433">
        <v>100</v>
      </c>
      <c r="CN41" s="433"/>
      <c r="CO41" s="300"/>
      <c r="CU41" s="8" t="s">
        <v>292</v>
      </c>
      <c r="CW41" s="8" t="s">
        <v>74</v>
      </c>
    </row>
    <row r="42" spans="2:93" ht="12.75">
      <c r="B42" s="17"/>
      <c r="C42" s="17"/>
      <c r="D42" s="17"/>
      <c r="T42" s="17"/>
      <c r="U42" s="224"/>
      <c r="V42" s="17"/>
      <c r="W42" s="224"/>
      <c r="X42" s="17"/>
      <c r="Y42" s="224"/>
      <c r="Z42" s="17"/>
      <c r="AB42" s="17"/>
      <c r="AL42" s="432"/>
      <c r="AM42" s="434">
        <f>'&lt;&lt;&lt;&lt;poste de commande&gt;&gt;&gt;&gt;'!C36</f>
        <v>0</v>
      </c>
      <c r="AN42" s="435">
        <f>'&lt;&lt;&lt;&lt;poste de commande&gt;&gt;&gt;&gt;'!D36</f>
        <v>1280</v>
      </c>
      <c r="AP42" s="436">
        <f>AM42</f>
        <v>0</v>
      </c>
      <c r="AQ42" s="437">
        <f>AN42</f>
        <v>1280</v>
      </c>
      <c r="AS42" s="37"/>
      <c r="AT42" s="56"/>
      <c r="AU42" s="60"/>
      <c r="AV42" s="58"/>
      <c r="AW42" s="153"/>
      <c r="AX42" s="145"/>
      <c r="AY42" s="153"/>
      <c r="AZ42" s="145"/>
      <c r="BA42" s="145"/>
      <c r="BB42" s="145"/>
      <c r="BC42" s="238"/>
      <c r="BD42" s="238"/>
      <c r="BE42" s="238"/>
      <c r="BF42" s="238"/>
      <c r="BG42" s="237"/>
      <c r="BH42" s="237"/>
      <c r="BI42" s="237"/>
      <c r="BJ42" s="237"/>
      <c r="BK42" s="237"/>
      <c r="BL42" s="237"/>
      <c r="BM42" s="237"/>
      <c r="BN42" s="237"/>
      <c r="BO42" s="237"/>
      <c r="BP42" s="237"/>
      <c r="BQ42" s="237"/>
      <c r="BR42" s="237"/>
      <c r="BS42" s="237"/>
      <c r="BT42" s="237"/>
      <c r="BU42" s="238"/>
      <c r="BV42" s="238"/>
      <c r="BW42" s="238"/>
      <c r="BX42" s="238"/>
      <c r="BY42" s="238"/>
      <c r="BZ42" s="238"/>
      <c r="CA42" s="238"/>
      <c r="CB42" s="238"/>
      <c r="CC42" s="238"/>
      <c r="CD42" s="237"/>
      <c r="CE42" s="237"/>
      <c r="CF42" s="237"/>
      <c r="CG42" s="237"/>
      <c r="CH42" s="237"/>
      <c r="CI42" s="237"/>
      <c r="CJ42" s="237"/>
      <c r="CK42" s="237"/>
      <c r="CL42" s="237"/>
      <c r="CN42" s="433"/>
      <c r="CO42" s="300"/>
    </row>
    <row r="43" spans="2:125" ht="12.75" customHeight="1">
      <c r="B43" s="17"/>
      <c r="C43" s="17"/>
      <c r="D43" s="17"/>
      <c r="T43" s="17"/>
      <c r="U43" s="224"/>
      <c r="V43" s="17"/>
      <c r="W43" s="224"/>
      <c r="X43" s="17"/>
      <c r="Y43" s="224"/>
      <c r="Z43" s="17"/>
      <c r="AB43" s="17"/>
      <c r="AM43" s="432"/>
      <c r="AN43" s="432"/>
      <c r="AO43" s="432"/>
      <c r="AP43" s="432"/>
      <c r="AQ43" s="432"/>
      <c r="AR43" s="432"/>
      <c r="AS43" s="432"/>
      <c r="AT43" s="145"/>
      <c r="AU43" s="153"/>
      <c r="AV43" s="153"/>
      <c r="AW43" s="153"/>
      <c r="AX43" s="145"/>
      <c r="AY43" s="145"/>
      <c r="AZ43" s="145"/>
      <c r="BA43" s="145"/>
      <c r="BC43" s="238"/>
      <c r="BD43" s="238"/>
      <c r="BE43" s="238"/>
      <c r="BF43" s="238"/>
      <c r="BG43" s="237"/>
      <c r="BH43" s="237"/>
      <c r="BI43" s="237"/>
      <c r="BJ43" s="237"/>
      <c r="BK43" s="237"/>
      <c r="BL43" s="237"/>
      <c r="BM43" s="237"/>
      <c r="BN43" s="237"/>
      <c r="BO43" s="237"/>
      <c r="BP43" s="237"/>
      <c r="BQ43" s="237"/>
      <c r="BR43" s="237"/>
      <c r="BS43" s="237"/>
      <c r="BT43" s="237"/>
      <c r="BU43" s="238"/>
      <c r="BV43" s="238"/>
      <c r="BW43" s="238"/>
      <c r="BX43" s="238"/>
      <c r="BY43" s="238"/>
      <c r="BZ43" s="238"/>
      <c r="CA43" s="238"/>
      <c r="CB43" s="238"/>
      <c r="CC43" s="238"/>
      <c r="CD43" s="237"/>
      <c r="CE43" s="237"/>
      <c r="CF43" s="237"/>
      <c r="CG43" s="237"/>
      <c r="CH43" s="237"/>
      <c r="CI43" s="237"/>
      <c r="CJ43" s="237"/>
      <c r="CK43" s="237"/>
      <c r="CL43" s="237"/>
      <c r="CM43" s="237"/>
      <c r="CN43" s="237"/>
      <c r="CO43" s="433"/>
      <c r="DM43" s="297"/>
      <c r="DN43" s="438"/>
      <c r="DO43" s="438"/>
      <c r="DP43" s="439">
        <f>'&lt;&lt;&lt;&lt;poste de commande&gt;&gt;&gt;&gt;'!K3</f>
        <v>0.2596299701003301</v>
      </c>
      <c r="DQ43" s="439">
        <f>'&lt;&lt;&lt;&lt;poste de commande&gt;&gt;&gt;&gt;'!L3</f>
        <v>0.619812206337188</v>
      </c>
      <c r="DR43" s="439">
        <f>'&lt;&lt;&lt;&lt;poste de commande&gt;&gt;&gt;&gt;'!M3</f>
        <v>0.006232580829359758</v>
      </c>
      <c r="DS43" s="438"/>
      <c r="DT43" s="438"/>
      <c r="DU43" s="90"/>
    </row>
    <row r="44" spans="2:125" ht="12.75" customHeight="1">
      <c r="B44" s="17"/>
      <c r="C44" s="17"/>
      <c r="D44" s="17"/>
      <c r="T44" s="17"/>
      <c r="U44" s="224"/>
      <c r="V44" s="17"/>
      <c r="W44" s="224"/>
      <c r="X44" s="17"/>
      <c r="Y44" s="224"/>
      <c r="Z44" s="17"/>
      <c r="AB44" s="17"/>
      <c r="AO44" s="432"/>
      <c r="AP44" s="432"/>
      <c r="AQ44" s="432"/>
      <c r="AR44" s="432"/>
      <c r="AS44" s="432"/>
      <c r="AT44" s="145"/>
      <c r="AU44" s="153"/>
      <c r="AV44" s="153"/>
      <c r="AW44" s="153"/>
      <c r="AX44" s="145"/>
      <c r="AY44" s="145"/>
      <c r="AZ44" s="145"/>
      <c r="BA44" s="145"/>
      <c r="BC44" s="238"/>
      <c r="BD44" s="238"/>
      <c r="BE44" s="238"/>
      <c r="BF44" s="238"/>
      <c r="BG44" s="237"/>
      <c r="BH44" s="237"/>
      <c r="BI44" s="237"/>
      <c r="BJ44" s="237"/>
      <c r="BK44" s="237"/>
      <c r="BL44" s="237"/>
      <c r="BM44" s="237"/>
      <c r="BN44" s="237"/>
      <c r="BO44" s="237"/>
      <c r="BP44" s="237"/>
      <c r="BQ44" s="237"/>
      <c r="BR44" s="237"/>
      <c r="BS44" s="237"/>
      <c r="BT44" s="237"/>
      <c r="BU44" s="238"/>
      <c r="BV44" s="238"/>
      <c r="BW44" s="238"/>
      <c r="BX44" s="238"/>
      <c r="BY44" s="238"/>
      <c r="BZ44" s="238"/>
      <c r="CA44" s="238"/>
      <c r="CB44" s="238"/>
      <c r="CC44" s="238"/>
      <c r="CD44" s="237"/>
      <c r="CE44" s="237"/>
      <c r="CF44" s="237"/>
      <c r="CG44" s="237"/>
      <c r="CH44" s="237"/>
      <c r="CI44" s="237"/>
      <c r="CJ44" s="237"/>
      <c r="CK44" s="237"/>
      <c r="CL44" s="237"/>
      <c r="CM44" s="237"/>
      <c r="CN44" s="237"/>
      <c r="CO44" s="237"/>
      <c r="DM44" s="45"/>
      <c r="DN44" s="17"/>
      <c r="DO44" s="17"/>
      <c r="DP44" s="17">
        <f>DP43*10</f>
        <v>2.5962997010033013</v>
      </c>
      <c r="DQ44" s="17">
        <f>DQ43*10</f>
        <v>6.19812206337188</v>
      </c>
      <c r="DR44" s="17">
        <f>DR43*10</f>
        <v>0.06232580829359757</v>
      </c>
      <c r="DS44" s="17"/>
      <c r="DT44" s="17"/>
      <c r="DU44" s="19"/>
    </row>
    <row r="45" spans="28:125" ht="12.75" customHeight="1">
      <c r="AB45" s="17"/>
      <c r="AO45" s="17"/>
      <c r="AP45" s="17"/>
      <c r="AQ45" s="17"/>
      <c r="AR45" s="17"/>
      <c r="AT45" s="145"/>
      <c r="AU45" s="153"/>
      <c r="AV45" s="153"/>
      <c r="AW45" s="153"/>
      <c r="AX45" s="145"/>
      <c r="AY45" s="145"/>
      <c r="AZ45" s="145"/>
      <c r="BA45" s="145"/>
      <c r="BC45" s="237"/>
      <c r="BD45" s="237"/>
      <c r="BE45" s="254"/>
      <c r="BF45" s="238"/>
      <c r="BG45" s="237"/>
      <c r="BH45" s="237"/>
      <c r="BI45" s="237"/>
      <c r="BJ45" s="237"/>
      <c r="BK45" s="237"/>
      <c r="BL45" s="237"/>
      <c r="BM45" s="237"/>
      <c r="BN45" s="237"/>
      <c r="BO45" s="237"/>
      <c r="BP45" s="237"/>
      <c r="BQ45" s="237"/>
      <c r="BR45" s="237"/>
      <c r="BS45" s="237"/>
      <c r="BT45" s="237"/>
      <c r="BU45" s="237"/>
      <c r="BV45" s="237"/>
      <c r="BW45" s="253"/>
      <c r="BX45" s="253"/>
      <c r="BY45" s="237"/>
      <c r="BZ45" s="237"/>
      <c r="CA45" s="253"/>
      <c r="CB45" s="238"/>
      <c r="CC45" s="238"/>
      <c r="CD45" s="237"/>
      <c r="CE45" s="237"/>
      <c r="CF45" s="237"/>
      <c r="CG45" s="237"/>
      <c r="CH45" s="237"/>
      <c r="CI45" s="237"/>
      <c r="CJ45" s="237"/>
      <c r="CK45" s="237"/>
      <c r="CL45" s="237"/>
      <c r="CM45" s="237"/>
      <c r="CN45" s="237"/>
      <c r="CO45" s="237"/>
      <c r="DM45" s="45"/>
      <c r="DN45" s="17"/>
      <c r="DO45" s="440"/>
      <c r="DP45" s="17">
        <f>ROUND(DP44,0)</f>
        <v>3</v>
      </c>
      <c r="DQ45" s="17">
        <f>ROUND(DQ44,0)</f>
        <v>6</v>
      </c>
      <c r="DR45" s="17">
        <f>ROUND(DR44,0)</f>
        <v>0</v>
      </c>
      <c r="DS45" s="17"/>
      <c r="DT45" s="17"/>
      <c r="DU45" s="19"/>
    </row>
    <row r="46" spans="41:125" ht="12.75" customHeight="1">
      <c r="AO46" s="441"/>
      <c r="AP46" s="441"/>
      <c r="AQ46" s="441"/>
      <c r="AR46" s="441"/>
      <c r="AS46" s="441"/>
      <c r="AT46" s="145"/>
      <c r="AU46" s="153"/>
      <c r="AV46" s="153"/>
      <c r="AW46" s="153"/>
      <c r="AX46" s="145"/>
      <c r="AY46" s="145"/>
      <c r="AZ46" s="145"/>
      <c r="BA46" s="145"/>
      <c r="BC46" s="237"/>
      <c r="BD46" s="237"/>
      <c r="BE46" s="254"/>
      <c r="BF46" s="238"/>
      <c r="BG46" s="237"/>
      <c r="BH46" s="237"/>
      <c r="BI46" s="237"/>
      <c r="BJ46" s="237"/>
      <c r="BK46" s="237"/>
      <c r="BL46" s="237"/>
      <c r="BM46" s="237"/>
      <c r="BN46" s="237"/>
      <c r="BO46" s="237"/>
      <c r="BP46" s="237"/>
      <c r="BQ46" s="237"/>
      <c r="BR46" s="237"/>
      <c r="BS46" s="237"/>
      <c r="BT46" s="237"/>
      <c r="BU46" s="237"/>
      <c r="BV46" s="237"/>
      <c r="BW46" s="253"/>
      <c r="BX46" s="253"/>
      <c r="BY46" s="237"/>
      <c r="BZ46" s="237"/>
      <c r="CA46" s="253"/>
      <c r="CB46" s="238"/>
      <c r="CC46" s="237"/>
      <c r="CD46" s="237"/>
      <c r="CE46" s="237"/>
      <c r="CF46" s="237"/>
      <c r="CG46" s="237"/>
      <c r="CH46" s="237"/>
      <c r="CI46" s="237"/>
      <c r="CJ46" s="237"/>
      <c r="CK46" s="237"/>
      <c r="CL46" s="237"/>
      <c r="CM46" s="237"/>
      <c r="CN46" s="237"/>
      <c r="CO46" s="237"/>
      <c r="DM46" s="45"/>
      <c r="DN46" s="17" t="s">
        <v>293</v>
      </c>
      <c r="DO46" s="17"/>
      <c r="DP46" s="17"/>
      <c r="DQ46" s="17"/>
      <c r="DR46" s="17"/>
      <c r="DS46" s="17"/>
      <c r="DT46" s="17"/>
      <c r="DU46" s="19"/>
    </row>
    <row r="47" spans="2:125" ht="12.75" customHeight="1">
      <c r="B47" s="442"/>
      <c r="C47" s="443"/>
      <c r="D47" s="444">
        <f>D41</f>
        <v>5.974924286012355</v>
      </c>
      <c r="E47" s="445"/>
      <c r="F47" s="446">
        <f>F41</f>
        <v>1.5364091021174628</v>
      </c>
      <c r="G47" s="445"/>
      <c r="H47" s="446">
        <f>H41</f>
        <v>0</v>
      </c>
      <c r="I47" s="445"/>
      <c r="J47" s="446">
        <f>J41</f>
        <v>11.81074980557786</v>
      </c>
      <c r="K47" s="445"/>
      <c r="L47" s="446">
        <f>L41</f>
        <v>0.08535606122874792</v>
      </c>
      <c r="M47" s="445"/>
      <c r="N47" s="446">
        <f>N41</f>
        <v>3.1613356010647378</v>
      </c>
      <c r="O47" s="445"/>
      <c r="P47" s="446">
        <f>P41</f>
        <v>0</v>
      </c>
      <c r="Q47" s="445"/>
      <c r="R47" s="446">
        <f>R41</f>
        <v>0</v>
      </c>
      <c r="S47" s="445"/>
      <c r="T47" s="446">
        <f>T41</f>
        <v>0</v>
      </c>
      <c r="U47" s="445"/>
      <c r="V47" s="447">
        <f>V41</f>
        <v>10.295416274134162</v>
      </c>
      <c r="W47" s="445"/>
      <c r="X47" s="444">
        <f>X41</f>
        <v>0</v>
      </c>
      <c r="Y47" s="445"/>
      <c r="Z47" s="447">
        <f>Z41</f>
        <v>67.02452985670719</v>
      </c>
      <c r="AA47" s="445"/>
      <c r="AB47" s="446">
        <f>AB41</f>
        <v>0</v>
      </c>
      <c r="AC47" s="445"/>
      <c r="AD47" s="446">
        <f>AD41</f>
        <v>0.011380808163833056</v>
      </c>
      <c r="AE47" s="445"/>
      <c r="AF47" s="446">
        <f>AF41</f>
        <v>0.09989820499364571</v>
      </c>
      <c r="AG47" s="445"/>
      <c r="AH47" s="444">
        <f>AH41</f>
        <v>0</v>
      </c>
      <c r="AI47" s="445"/>
      <c r="AJ47" s="448">
        <f>SUM(D47:AH47)</f>
        <v>100</v>
      </c>
      <c r="AK47" s="449" t="s">
        <v>294</v>
      </c>
      <c r="AO47" s="441"/>
      <c r="AP47" s="441"/>
      <c r="AQ47" s="441"/>
      <c r="AR47" s="441"/>
      <c r="AS47" s="441"/>
      <c r="AT47" s="145"/>
      <c r="AU47" s="153"/>
      <c r="AV47" s="153"/>
      <c r="AW47" s="153"/>
      <c r="AX47" s="145"/>
      <c r="AY47" s="145"/>
      <c r="AZ47" s="145"/>
      <c r="BA47" s="145"/>
      <c r="BC47" s="450"/>
      <c r="BD47" s="451"/>
      <c r="BE47" s="452">
        <f>BE40</f>
        <v>5.974924286012356</v>
      </c>
      <c r="BF47" s="453"/>
      <c r="BG47" s="453">
        <f>BG40</f>
        <v>1.536409102117463</v>
      </c>
      <c r="BH47" s="453"/>
      <c r="BI47" s="453">
        <f>BI40</f>
        <v>0</v>
      </c>
      <c r="BJ47" s="453"/>
      <c r="BK47" s="453">
        <f>BK40</f>
        <v>11.810749805577863</v>
      </c>
      <c r="BL47" s="453"/>
      <c r="BM47" s="453">
        <f>BM40</f>
        <v>0.08535606122874795</v>
      </c>
      <c r="BN47" s="453"/>
      <c r="BO47" s="453">
        <f>BO40</f>
        <v>3.161335601064739</v>
      </c>
      <c r="BP47" s="453"/>
      <c r="BQ47" s="453">
        <f>BQ40</f>
        <v>0</v>
      </c>
      <c r="BR47" s="453"/>
      <c r="BS47" s="453">
        <f>BS40</f>
        <v>0</v>
      </c>
      <c r="BT47" s="453"/>
      <c r="BU47" s="453">
        <f>BU40</f>
        <v>0</v>
      </c>
      <c r="BV47" s="453"/>
      <c r="BW47" s="454">
        <f>BW40</f>
        <v>10.295416274134165</v>
      </c>
      <c r="BX47" s="453"/>
      <c r="BY47" s="452">
        <f>BY40</f>
        <v>0</v>
      </c>
      <c r="BZ47" s="453"/>
      <c r="CA47" s="454">
        <f>CA40</f>
        <v>67.0245298567072</v>
      </c>
      <c r="CB47" s="453"/>
      <c r="CC47" s="453">
        <f>CC40</f>
        <v>0</v>
      </c>
      <c r="CD47" s="453"/>
      <c r="CE47" s="453">
        <f>CE40</f>
        <v>0.01138080816383306</v>
      </c>
      <c r="CF47" s="453"/>
      <c r="CG47" s="453">
        <f>CG40</f>
        <v>0.09989820499364573</v>
      </c>
      <c r="CH47" s="453"/>
      <c r="CI47" s="452">
        <f>CI40</f>
        <v>0</v>
      </c>
      <c r="CJ47" s="453"/>
      <c r="CK47" s="455">
        <f>SUM(BE47:CI47)</f>
        <v>100.00000000000001</v>
      </c>
      <c r="CL47" s="456" t="s">
        <v>294</v>
      </c>
      <c r="CM47" s="457"/>
      <c r="CN47" s="237"/>
      <c r="CO47" s="237"/>
      <c r="DM47" s="45"/>
      <c r="DN47" s="17"/>
      <c r="DO47" s="17"/>
      <c r="DP47" s="17">
        <f>DP45*0.1</f>
        <v>0.30000000000000004</v>
      </c>
      <c r="DQ47" s="17">
        <f>DQ45*0.1</f>
        <v>0.6000000000000001</v>
      </c>
      <c r="DR47" s="17">
        <f>DR45*0.1</f>
        <v>0</v>
      </c>
      <c r="DS47" s="17"/>
      <c r="DT47" s="17"/>
      <c r="DU47" s="19">
        <f>IF((DP49=DP53)*AND(DQ49=DQ53)*AND(DR49=DR53),DO53,(IF((DP49=DP54)*AND(DQ49=DQ54)*AND(DR49=DR54),DO54,IF((DP49=DP55)*AND(DQ49=DQ55)*AND(DR49=DR55),DO55,IF((DP49=DP56)*AND(DQ49=DQ56)*AND(DR49=DR56),DO56,IF((DP49=DP57)*AND(DQ49=DQ57)*AND(DR49=DR57),DO57,IF((DP49=DP58)*AND(DQ49=DQ58)*AND(DR49=DR58),DO58,DU48)))))))</f>
        <v>0</v>
      </c>
    </row>
    <row r="48" spans="2:125" ht="12.75" customHeight="1">
      <c r="B48" s="306"/>
      <c r="C48" s="301"/>
      <c r="D48" s="422"/>
      <c r="E48" s="303"/>
      <c r="F48" s="301"/>
      <c r="G48" s="303"/>
      <c r="H48" s="301"/>
      <c r="I48" s="303"/>
      <c r="J48" s="301"/>
      <c r="K48" s="303"/>
      <c r="L48" s="301"/>
      <c r="M48" s="303"/>
      <c r="N48" s="301"/>
      <c r="O48" s="303"/>
      <c r="P48" s="301"/>
      <c r="Q48" s="303"/>
      <c r="R48" s="301"/>
      <c r="S48" s="303"/>
      <c r="T48" s="301"/>
      <c r="U48" s="303"/>
      <c r="V48" s="306"/>
      <c r="W48" s="303"/>
      <c r="X48" s="301"/>
      <c r="Y48" s="303"/>
      <c r="Z48" s="306"/>
      <c r="AA48" s="303"/>
      <c r="AB48" s="301"/>
      <c r="AC48" s="303"/>
      <c r="AD48" s="301"/>
      <c r="AE48" s="303"/>
      <c r="AF48" s="301"/>
      <c r="AG48" s="303"/>
      <c r="AH48" s="301"/>
      <c r="AI48" s="303"/>
      <c r="AJ48" s="307"/>
      <c r="AK48" s="458"/>
      <c r="AO48" s="37"/>
      <c r="AP48" s="441"/>
      <c r="AQ48" s="459"/>
      <c r="AR48" s="441"/>
      <c r="AS48" s="441"/>
      <c r="AY48" s="145"/>
      <c r="AZ48" s="145"/>
      <c r="BA48" s="145"/>
      <c r="BC48" s="321"/>
      <c r="BD48" s="317"/>
      <c r="BE48" s="460"/>
      <c r="BF48" s="317"/>
      <c r="BG48" s="317"/>
      <c r="BH48" s="317"/>
      <c r="BI48" s="317"/>
      <c r="BJ48" s="317"/>
      <c r="BK48" s="317"/>
      <c r="BL48" s="317"/>
      <c r="BM48" s="317"/>
      <c r="BN48" s="317"/>
      <c r="BO48" s="317"/>
      <c r="BP48" s="317"/>
      <c r="BQ48" s="317"/>
      <c r="BR48" s="317"/>
      <c r="BS48" s="317"/>
      <c r="BT48" s="317"/>
      <c r="BU48" s="317"/>
      <c r="BV48" s="317"/>
      <c r="BW48" s="321"/>
      <c r="BX48" s="317"/>
      <c r="BY48" s="317"/>
      <c r="BZ48" s="317"/>
      <c r="CA48" s="321"/>
      <c r="CB48" s="317"/>
      <c r="CC48" s="317"/>
      <c r="CD48" s="317"/>
      <c r="CE48" s="317"/>
      <c r="CF48" s="317"/>
      <c r="CG48" s="317"/>
      <c r="CH48" s="317"/>
      <c r="CI48" s="317"/>
      <c r="CJ48" s="317"/>
      <c r="CK48" s="322"/>
      <c r="CL48" s="461"/>
      <c r="CM48" s="281"/>
      <c r="CN48" s="237"/>
      <c r="CO48" s="237"/>
      <c r="CR48" s="145"/>
      <c r="CS48" s="145"/>
      <c r="CT48" s="145"/>
      <c r="CU48" s="145"/>
      <c r="CV48" s="145"/>
      <c r="CW48" s="145"/>
      <c r="CX48" s="145"/>
      <c r="CY48" s="145"/>
      <c r="CZ48" s="145"/>
      <c r="DA48" s="145"/>
      <c r="DB48" s="145"/>
      <c r="DC48" s="145"/>
      <c r="DD48" s="153"/>
      <c r="DE48" s="145"/>
      <c r="DF48" s="145"/>
      <c r="DG48" s="145"/>
      <c r="DH48" s="145"/>
      <c r="DI48" s="145"/>
      <c r="DJ48" s="145"/>
      <c r="DM48" s="45"/>
      <c r="DN48" s="17"/>
      <c r="DO48" s="17"/>
      <c r="DP48" s="17"/>
      <c r="DQ48" s="17"/>
      <c r="DR48" s="17"/>
      <c r="DS48" s="17"/>
      <c r="DT48" s="17"/>
      <c r="DU48" s="19">
        <f>IF((DP49=DP59)*AND(DQ49=DQ59)*AND(DR49=DR59),DO59,(IF((DP49=DP60)*AND(DQ49=DQ60)*AND(DR49=DR60),DO60,IF((DP49=DP61)*AND(DQ49=DQ61)*AND(DR49=DR61),DO61,IF((DP49=DP62)*AND(DQ49=DQ62)*AND(DR49=DR62),DO62,IF((DP49=DP63)*AND(DQ49=DQ63)*AND(DR49=DR63),DO63,IF((DP49=DP64)*AND(DQ49=DQ64)*AND(DR49=DR64),DO64,DU49)))))))</f>
        <v>0</v>
      </c>
    </row>
    <row r="49" spans="2:125" ht="12.75" customHeight="1">
      <c r="B49" s="306"/>
      <c r="C49" s="301"/>
      <c r="D49" s="422">
        <f>D47/D63*100</f>
        <v>6.343116846483325</v>
      </c>
      <c r="E49" s="303"/>
      <c r="F49" s="301">
        <f>F47/F63*100</f>
        <v>2.4789188307611654</v>
      </c>
      <c r="G49" s="303"/>
      <c r="H49" s="301">
        <f>H47/H63*100</f>
        <v>0</v>
      </c>
      <c r="I49" s="303"/>
      <c r="J49" s="301">
        <f>J47/J63*100</f>
        <v>21.060763498856726</v>
      </c>
      <c r="K49" s="303"/>
      <c r="L49" s="301">
        <f>L47/L63*100</f>
        <v>0.21177851854573673</v>
      </c>
      <c r="M49" s="303"/>
      <c r="N49" s="301">
        <f>N47/N63*100</f>
        <v>3.8846877724150555</v>
      </c>
      <c r="O49" s="303"/>
      <c r="P49" s="301">
        <f>P47/P63*100</f>
        <v>0</v>
      </c>
      <c r="Q49" s="303"/>
      <c r="R49" s="301">
        <f>R47/R63*100</f>
        <v>0</v>
      </c>
      <c r="S49" s="303"/>
      <c r="T49" s="301">
        <f>T47/T63*100</f>
        <v>0</v>
      </c>
      <c r="U49" s="303"/>
      <c r="V49" s="306">
        <f>V47/V63*100</f>
        <v>10.10226104299215</v>
      </c>
      <c r="W49" s="303"/>
      <c r="X49" s="301">
        <f>X47/X63*100</f>
        <v>0</v>
      </c>
      <c r="Y49" s="303"/>
      <c r="Z49" s="306">
        <f>Z47/Z63*100</f>
        <v>111.54989257966605</v>
      </c>
      <c r="AA49" s="303"/>
      <c r="AB49" s="301">
        <f>AB47/AB63*100</f>
        <v>0</v>
      </c>
      <c r="AC49" s="303"/>
      <c r="AD49" s="301">
        <f>AD47/AD63*100</f>
        <v>0.014247595311688527</v>
      </c>
      <c r="AE49" s="303"/>
      <c r="AF49" s="301">
        <f>AF47/AF63*100</f>
        <v>0.06251452127261933</v>
      </c>
      <c r="AG49" s="303"/>
      <c r="AH49" s="301">
        <f>AH47/AH63*100</f>
        <v>0</v>
      </c>
      <c r="AI49" s="303"/>
      <c r="AJ49" s="462">
        <f>SUM(D49:AH49)</f>
        <v>155.70818120630454</v>
      </c>
      <c r="AK49" s="21" t="s">
        <v>295</v>
      </c>
      <c r="AO49" s="37"/>
      <c r="AP49" s="441"/>
      <c r="AQ49" s="441"/>
      <c r="AR49" s="441"/>
      <c r="AS49" s="441"/>
      <c r="AY49" s="145"/>
      <c r="AZ49" s="145"/>
      <c r="BA49" s="145"/>
      <c r="BC49" s="321"/>
      <c r="BD49" s="317"/>
      <c r="BE49" s="460">
        <f>BE47/BE63*100</f>
        <v>6.343116846483326</v>
      </c>
      <c r="BF49" s="317"/>
      <c r="BG49" s="317">
        <f>BG47/BG63*100</f>
        <v>2.478918830761166</v>
      </c>
      <c r="BH49" s="317"/>
      <c r="BI49" s="317">
        <f>BI47/BI63*100</f>
        <v>0</v>
      </c>
      <c r="BJ49" s="317"/>
      <c r="BK49" s="317">
        <f>BK47/BK63*100</f>
        <v>21.060763498856737</v>
      </c>
      <c r="BL49" s="317"/>
      <c r="BM49" s="317">
        <f>BM47/BM63*100</f>
        <v>0.21177851854573682</v>
      </c>
      <c r="BN49" s="317"/>
      <c r="BO49" s="317">
        <f>BO47/BO63*100</f>
        <v>3.884687772415057</v>
      </c>
      <c r="BP49" s="317"/>
      <c r="BQ49" s="317">
        <f>BQ47/BQ63*100</f>
        <v>0</v>
      </c>
      <c r="BR49" s="317"/>
      <c r="BS49" s="317">
        <f>BS47/BS63*100</f>
        <v>0</v>
      </c>
      <c r="BT49" s="317"/>
      <c r="BU49" s="317">
        <f>BU47/BU63*100</f>
        <v>0</v>
      </c>
      <c r="BV49" s="317"/>
      <c r="BW49" s="321">
        <f>BW47/BW63*100</f>
        <v>10.102261042992156</v>
      </c>
      <c r="BX49" s="317"/>
      <c r="BY49" s="317">
        <f>BY47/BY63*100</f>
        <v>0</v>
      </c>
      <c r="BZ49" s="317"/>
      <c r="CA49" s="321">
        <f>CA47/CA63*100</f>
        <v>111.54989257966608</v>
      </c>
      <c r="CB49" s="317"/>
      <c r="CC49" s="317">
        <f>CC47/CC63*100</f>
        <v>0</v>
      </c>
      <c r="CD49" s="317"/>
      <c r="CE49" s="317">
        <f>CE47/CE63*100</f>
        <v>0.014247595311688534</v>
      </c>
      <c r="CF49" s="317"/>
      <c r="CG49" s="317">
        <f>CG47/CG63*100</f>
        <v>0.06251452127261935</v>
      </c>
      <c r="CH49" s="317"/>
      <c r="CI49" s="317">
        <f>CI47/CI63*100</f>
        <v>0</v>
      </c>
      <c r="CJ49" s="317"/>
      <c r="CK49" s="463">
        <f>SUM(BE49:CI49)</f>
        <v>155.70818120630457</v>
      </c>
      <c r="CL49" s="464" t="s">
        <v>295</v>
      </c>
      <c r="CM49" s="281"/>
      <c r="CN49" s="237"/>
      <c r="CO49" s="237"/>
      <c r="CR49" s="465" t="s">
        <v>272</v>
      </c>
      <c r="CS49" s="466"/>
      <c r="CT49" s="467" t="s">
        <v>273</v>
      </c>
      <c r="CU49" s="466"/>
      <c r="CV49" s="466" t="s">
        <v>186</v>
      </c>
      <c r="CW49" s="466"/>
      <c r="CX49" s="468" t="s">
        <v>275</v>
      </c>
      <c r="CY49" s="466"/>
      <c r="CZ49" s="466" t="s">
        <v>296</v>
      </c>
      <c r="DA49" s="466"/>
      <c r="DB49" s="466" t="s">
        <v>297</v>
      </c>
      <c r="DC49" s="466"/>
      <c r="DD49" s="469" t="s">
        <v>281</v>
      </c>
      <c r="DE49" s="466"/>
      <c r="DF49" s="469" t="s">
        <v>227</v>
      </c>
      <c r="DG49" s="466"/>
      <c r="DH49" s="469" t="s">
        <v>298</v>
      </c>
      <c r="DI49" s="470"/>
      <c r="DJ49" s="471" t="s">
        <v>299</v>
      </c>
      <c r="DM49" s="218"/>
      <c r="DN49" s="153"/>
      <c r="DO49" s="17"/>
      <c r="DP49" s="472">
        <f>DP47</f>
        <v>0.30000000000000004</v>
      </c>
      <c r="DQ49" s="473">
        <f>DQ47</f>
        <v>0.6000000000000001</v>
      </c>
      <c r="DR49" s="177">
        <f>DR47</f>
        <v>0</v>
      </c>
      <c r="DS49" s="153"/>
      <c r="DT49" s="153"/>
      <c r="DU49" s="19">
        <f>IF((DP49=DP65)*AND(DQ49=DQ65)*AND(DR49=DR65),DO65,(IF((DP49=DP66)*AND(DQ49=DQ66)*AND(DR49=DR66),DO66,IF((DP49=DP67)*AND(DQ49=DQ67)*AND(DR49=DR67),DO67,IF((DP49=DP68)*AND(DQ49=DQ68)*AND(DR49=DR68),DO68,IF((DP49=DP69)*AND(DQ49=DQ69)*AND(DR49=DR69),DO69,IF((DP49=DP70)*AND(DQ49=DQ70)*AND(DR49=DR70),DO70,DU50)))))))</f>
        <v>0</v>
      </c>
    </row>
    <row r="50" spans="2:125" ht="12.75" customHeight="1">
      <c r="B50" s="306"/>
      <c r="C50" s="301"/>
      <c r="D50" s="422"/>
      <c r="E50" s="303"/>
      <c r="F50" s="301"/>
      <c r="G50" s="303"/>
      <c r="H50" s="301"/>
      <c r="I50" s="303"/>
      <c r="J50" s="301"/>
      <c r="K50" s="303"/>
      <c r="L50" s="301"/>
      <c r="M50" s="303"/>
      <c r="N50" s="301"/>
      <c r="O50" s="303"/>
      <c r="P50" s="301"/>
      <c r="Q50" s="303"/>
      <c r="R50" s="301"/>
      <c r="S50" s="303"/>
      <c r="T50" s="301"/>
      <c r="U50" s="303"/>
      <c r="V50" s="306"/>
      <c r="W50" s="303"/>
      <c r="X50" s="301"/>
      <c r="Y50" s="303"/>
      <c r="Z50" s="306"/>
      <c r="AA50" s="303"/>
      <c r="AB50" s="301"/>
      <c r="AC50" s="303"/>
      <c r="AD50" s="301"/>
      <c r="AE50" s="303"/>
      <c r="AF50" s="301"/>
      <c r="AG50" s="303"/>
      <c r="AH50" s="301"/>
      <c r="AI50" s="303"/>
      <c r="AJ50" s="307"/>
      <c r="AK50" s="21"/>
      <c r="AO50" s="37"/>
      <c r="AP50" s="441"/>
      <c r="AQ50" s="459"/>
      <c r="AR50" s="441"/>
      <c r="AS50" s="441"/>
      <c r="AY50" s="145"/>
      <c r="AZ50" s="145"/>
      <c r="BA50" s="145"/>
      <c r="BC50" s="321"/>
      <c r="BD50" s="317"/>
      <c r="BE50" s="460"/>
      <c r="BF50" s="317"/>
      <c r="BG50" s="317"/>
      <c r="BH50" s="317"/>
      <c r="BI50" s="317"/>
      <c r="BJ50" s="317"/>
      <c r="BK50" s="317"/>
      <c r="BL50" s="317"/>
      <c r="BM50" s="317"/>
      <c r="BN50" s="317"/>
      <c r="BO50" s="317"/>
      <c r="BP50" s="317"/>
      <c r="BQ50" s="317"/>
      <c r="BR50" s="317"/>
      <c r="BS50" s="317"/>
      <c r="BT50" s="317"/>
      <c r="BU50" s="317"/>
      <c r="BV50" s="317"/>
      <c r="BW50" s="321"/>
      <c r="BX50" s="317"/>
      <c r="BY50" s="317"/>
      <c r="BZ50" s="317"/>
      <c r="CA50" s="321"/>
      <c r="CB50" s="317"/>
      <c r="CC50" s="317"/>
      <c r="CD50" s="317"/>
      <c r="CE50" s="317"/>
      <c r="CF50" s="317"/>
      <c r="CG50" s="317"/>
      <c r="CH50" s="317"/>
      <c r="CI50" s="317"/>
      <c r="CJ50" s="317"/>
      <c r="CK50" s="322"/>
      <c r="CL50" s="464"/>
      <c r="CM50" s="281"/>
      <c r="CN50" s="237"/>
      <c r="CO50" s="237"/>
      <c r="CR50" s="145">
        <f>BE56</f>
        <v>0.18667610259651019</v>
      </c>
      <c r="CS50" s="145"/>
      <c r="CT50" s="145">
        <f>BG56</f>
        <v>0.0729538675038199</v>
      </c>
      <c r="CU50" s="145"/>
      <c r="CV50" s="145">
        <f>BG57</f>
        <v>0.25962997010033007</v>
      </c>
      <c r="CW50" s="145"/>
      <c r="CX50" s="145">
        <f>BK56</f>
        <v>0.6198122063371881</v>
      </c>
      <c r="CY50" s="145"/>
      <c r="CZ50" s="145">
        <f>BU57</f>
        <v>0.7403700298996699</v>
      </c>
      <c r="DA50" s="145"/>
      <c r="DB50" s="145">
        <f>BU58</f>
        <v>1</v>
      </c>
      <c r="DC50" s="145"/>
      <c r="DD50" s="145">
        <f>BW56</f>
        <v>0.297306634034948</v>
      </c>
      <c r="DE50" s="145"/>
      <c r="DF50" s="145">
        <f>BY56</f>
        <v>0</v>
      </c>
      <c r="DG50" s="145"/>
      <c r="DH50" s="145">
        <f>CA56/10</f>
        <v>0.328288122319176</v>
      </c>
      <c r="DI50" s="145"/>
      <c r="DJ50" s="474">
        <f>DD50+DF50+CG56</f>
        <v>0.29914641839795075</v>
      </c>
      <c r="DM50" s="45"/>
      <c r="DN50" s="17"/>
      <c r="DO50" s="17"/>
      <c r="DP50" s="17"/>
      <c r="DQ50" s="17"/>
      <c r="DR50" s="17"/>
      <c r="DS50" s="17"/>
      <c r="DT50" s="153"/>
      <c r="DU50" s="19">
        <f>IF((DP49=DP71)*AND(DQ49=DQ71)*AND(DR49=DR71),DO71,(IF((DP49=DP72)*AND(DQ49=DQ72)*AND(DR49=DR72),DO72,IF((DP49=DP73)*AND(DQ49=DQ73)*AND(DR49=DR73),DO73,IF((DP49=DP74)*AND(DQ49=DQ74)*AND(DR49=DR74),DO74,IF((DP49=DP75)*AND(DQ49=DQ75)*AND(DR49=DR75),DO75,IF((DP49=DP76)*AND(DQ49=DQ76)*AND(DR49=DR76),DO76,DU51)))))))</f>
        <v>0</v>
      </c>
    </row>
    <row r="51" spans="2:125" ht="12.75" customHeight="1">
      <c r="B51" s="475"/>
      <c r="C51" s="397"/>
      <c r="D51" s="476">
        <f>D49/AJ49*100</f>
        <v>4.073720980710097</v>
      </c>
      <c r="E51" s="477"/>
      <c r="F51" s="478">
        <f>F49/AJ49*100</f>
        <v>1.5920286343058223</v>
      </c>
      <c r="G51" s="477"/>
      <c r="H51" s="478">
        <f>H49/AJ49*100</f>
        <v>0</v>
      </c>
      <c r="I51" s="477"/>
      <c r="J51" s="478">
        <f>J49/AJ49*100</f>
        <v>13.525791217708981</v>
      </c>
      <c r="K51" s="477"/>
      <c r="L51" s="478">
        <f>L49/AJ49*100</f>
        <v>0.13600988522571086</v>
      </c>
      <c r="M51" s="477"/>
      <c r="N51" s="478">
        <f>N49/AJ49*100</f>
        <v>2.4948514216270135</v>
      </c>
      <c r="O51" s="477"/>
      <c r="P51" s="478">
        <f>P49/AJ49*100</f>
        <v>0</v>
      </c>
      <c r="Q51" s="477"/>
      <c r="R51" s="478">
        <f>R49/AJ49*100</f>
        <v>0</v>
      </c>
      <c r="S51" s="477"/>
      <c r="T51" s="478">
        <f>T49/AJ49*100</f>
        <v>0</v>
      </c>
      <c r="U51" s="477"/>
      <c r="V51" s="478">
        <f>V49/AJ49*100</f>
        <v>6.487944926674871</v>
      </c>
      <c r="W51" s="477"/>
      <c r="X51" s="479">
        <f>X49/AJ49*100</f>
        <v>0</v>
      </c>
      <c r="Y51" s="477"/>
      <c r="Z51" s="479">
        <f>Z49/AJ49*100</f>
        <v>71.64035422895907</v>
      </c>
      <c r="AA51" s="477"/>
      <c r="AB51" s="479">
        <f>AB49/AJ49*100</f>
        <v>0</v>
      </c>
      <c r="AC51" s="477"/>
      <c r="AD51" s="479">
        <f>AD49/AJ49*100</f>
        <v>0.009150190568863731</v>
      </c>
      <c r="AE51" s="477"/>
      <c r="AF51" s="478">
        <f>AF49/AJ49*100</f>
        <v>0.040148514219552234</v>
      </c>
      <c r="AG51" s="477"/>
      <c r="AH51" s="480">
        <f>AH49/AJ49*100</f>
        <v>0</v>
      </c>
      <c r="AI51" s="481"/>
      <c r="AJ51" s="482">
        <f>SUM(D51:AH51)</f>
        <v>99.99999999999997</v>
      </c>
      <c r="AK51" s="483" t="s">
        <v>300</v>
      </c>
      <c r="AO51" s="37"/>
      <c r="AP51" s="37"/>
      <c r="AQ51" s="37"/>
      <c r="AR51" s="441"/>
      <c r="AS51" s="441"/>
      <c r="AY51" s="145"/>
      <c r="AZ51" s="145"/>
      <c r="BA51" s="145"/>
      <c r="BC51" s="418"/>
      <c r="BD51" s="402"/>
      <c r="BE51" s="484">
        <f>BE49/CK49*100</f>
        <v>4.073720980710097</v>
      </c>
      <c r="BF51" s="485"/>
      <c r="BG51" s="485">
        <f>BG49/CK49*100</f>
        <v>1.5920286343058223</v>
      </c>
      <c r="BH51" s="485"/>
      <c r="BI51" s="485">
        <f>BI49/CK49*100</f>
        <v>0</v>
      </c>
      <c r="BJ51" s="486"/>
      <c r="BK51" s="485">
        <f>BK49/CK49*100</f>
        <v>13.525791217708985</v>
      </c>
      <c r="BL51" s="485"/>
      <c r="BM51" s="485">
        <f>BM49/CK49*100</f>
        <v>0.13600988522571092</v>
      </c>
      <c r="BN51" s="485"/>
      <c r="BO51" s="485">
        <f>BO49/CK49*100</f>
        <v>2.4948514216270143</v>
      </c>
      <c r="BP51" s="485"/>
      <c r="BQ51" s="485">
        <f>BQ49/CK49*100</f>
        <v>0</v>
      </c>
      <c r="BR51" s="485"/>
      <c r="BS51" s="485">
        <f>BS49/CK49*100</f>
        <v>0</v>
      </c>
      <c r="BT51" s="485"/>
      <c r="BU51" s="485">
        <f>BU49/CK49*100</f>
        <v>0</v>
      </c>
      <c r="BV51" s="485"/>
      <c r="BW51" s="485">
        <f>BW49/CK49*100</f>
        <v>6.4879449266748725</v>
      </c>
      <c r="BX51" s="486"/>
      <c r="BY51" s="487">
        <f>BY49/CK49*100</f>
        <v>0</v>
      </c>
      <c r="BZ51" s="486"/>
      <c r="CA51" s="487">
        <f>CA49/CK49*100</f>
        <v>71.64035422895908</v>
      </c>
      <c r="CB51" s="487"/>
      <c r="CC51" s="487">
        <f>CC49/CK49*100</f>
        <v>0</v>
      </c>
      <c r="CD51" s="487"/>
      <c r="CE51" s="487">
        <f>CE49/CK49*100</f>
        <v>0.009150190568863735</v>
      </c>
      <c r="CF51" s="487"/>
      <c r="CG51" s="485">
        <f>CG49/CK49*100</f>
        <v>0.040148514219552234</v>
      </c>
      <c r="CH51" s="485"/>
      <c r="CI51" s="488">
        <f>CI49/CK49*100</f>
        <v>0</v>
      </c>
      <c r="CJ51" s="489"/>
      <c r="CK51" s="490">
        <f>SUM(BE51:CI51)</f>
        <v>99.99999999999999</v>
      </c>
      <c r="CL51" s="491" t="s">
        <v>300</v>
      </c>
      <c r="CM51" s="492"/>
      <c r="CN51" s="237"/>
      <c r="CO51" s="237"/>
      <c r="CR51" s="493">
        <f>D56</f>
        <v>0.1866761025965102</v>
      </c>
      <c r="CS51" s="153"/>
      <c r="CT51" s="494">
        <f>F56</f>
        <v>0.07295386750381991</v>
      </c>
      <c r="CU51" s="153"/>
      <c r="CV51" s="153">
        <f>F57</f>
        <v>0.2596299701003301</v>
      </c>
      <c r="CW51" s="153"/>
      <c r="CX51" s="495">
        <f>J56</f>
        <v>0.619812206337188</v>
      </c>
      <c r="CY51" s="153"/>
      <c r="CZ51" s="432">
        <f>T57</f>
        <v>0.7403700298996698</v>
      </c>
      <c r="DA51" s="153"/>
      <c r="DB51" s="432">
        <f>T58</f>
        <v>1</v>
      </c>
      <c r="DC51" s="153"/>
      <c r="DD51" s="495">
        <f>V56</f>
        <v>0.29730663403494795</v>
      </c>
      <c r="DE51" s="153"/>
      <c r="DF51" s="432">
        <f>X56</f>
        <v>0</v>
      </c>
      <c r="DG51" s="153"/>
      <c r="DH51" s="495">
        <f>Z56/10</f>
        <v>0.3282881223191759</v>
      </c>
      <c r="DI51" s="153"/>
      <c r="DJ51" s="474">
        <f>DD51+DF51+AF56</f>
        <v>0.2991464183979507</v>
      </c>
      <c r="DM51" s="45"/>
      <c r="DN51" s="17"/>
      <c r="DO51" s="17"/>
      <c r="DP51" s="17"/>
      <c r="DQ51" s="17"/>
      <c r="DR51" s="17"/>
      <c r="DS51" s="17"/>
      <c r="DT51" s="153"/>
      <c r="DU51" s="19">
        <f>IF((DP49=DP77)*AND(DQ49=DQ77)*AND(DR49=DR77),DO77,(IF((DP49=DP78)*AND(DQ49=DQ78)*AND(DR49=DR78),DO78,IF((DP49=DP79)*AND(DQ49=DQ79)*AND(DR49=DR79),DO79,IF((DP49=DP80)*AND(DQ49=DQ80)*AND(DR49=DR80),DO80,IF((DP49=DP81)*AND(DQ49=DQ81)*AND(DR49=DR81),DO81,IF((DP49=DP82)*AND(DQ49=DQ82)*AND(DR49=DR82),DO82,DU52)))))))</f>
        <v>0</v>
      </c>
    </row>
    <row r="52" spans="2:125" ht="12.75" customHeight="1">
      <c r="B52" s="306"/>
      <c r="C52" s="301"/>
      <c r="D52" s="422"/>
      <c r="E52" s="303"/>
      <c r="F52" s="301"/>
      <c r="G52" s="303"/>
      <c r="H52" s="301"/>
      <c r="I52" s="303"/>
      <c r="J52" s="301"/>
      <c r="K52" s="303"/>
      <c r="L52" s="301"/>
      <c r="M52" s="303"/>
      <c r="N52" s="301"/>
      <c r="O52" s="303"/>
      <c r="P52" s="301"/>
      <c r="Q52" s="303"/>
      <c r="R52" s="301"/>
      <c r="S52" s="303"/>
      <c r="T52" s="301"/>
      <c r="U52" s="303"/>
      <c r="V52" s="306"/>
      <c r="W52" s="303"/>
      <c r="X52" s="301"/>
      <c r="Y52" s="303"/>
      <c r="Z52" s="306"/>
      <c r="AA52" s="303"/>
      <c r="AB52" s="301"/>
      <c r="AC52" s="303"/>
      <c r="AD52" s="301"/>
      <c r="AE52" s="303"/>
      <c r="AF52" s="301"/>
      <c r="AG52" s="303"/>
      <c r="AH52" s="301"/>
      <c r="AI52" s="303"/>
      <c r="AJ52" s="307"/>
      <c r="AK52" s="21" t="s">
        <v>301</v>
      </c>
      <c r="AO52" s="37"/>
      <c r="AP52" s="441"/>
      <c r="AQ52" s="459"/>
      <c r="AR52" s="441"/>
      <c r="AS52" s="441"/>
      <c r="AY52" s="145"/>
      <c r="AZ52" s="145"/>
      <c r="BA52" s="145"/>
      <c r="BC52" s="321"/>
      <c r="BD52" s="317"/>
      <c r="BE52" s="460"/>
      <c r="BF52" s="317"/>
      <c r="BG52" s="317"/>
      <c r="BH52" s="317"/>
      <c r="BI52" s="317"/>
      <c r="BJ52" s="317"/>
      <c r="BK52" s="317"/>
      <c r="BL52" s="317"/>
      <c r="BM52" s="317"/>
      <c r="BN52" s="317"/>
      <c r="BO52" s="317"/>
      <c r="BP52" s="317"/>
      <c r="BQ52" s="317"/>
      <c r="BR52" s="317"/>
      <c r="BS52" s="317"/>
      <c r="BT52" s="317"/>
      <c r="BU52" s="317"/>
      <c r="BV52" s="317"/>
      <c r="BW52" s="321"/>
      <c r="BX52" s="317"/>
      <c r="BY52" s="317"/>
      <c r="BZ52" s="317"/>
      <c r="CA52" s="321"/>
      <c r="CB52" s="317"/>
      <c r="CC52" s="317"/>
      <c r="CD52" s="317"/>
      <c r="CE52" s="317"/>
      <c r="CF52" s="317"/>
      <c r="CG52" s="317"/>
      <c r="CH52" s="317"/>
      <c r="CI52" s="317"/>
      <c r="CJ52" s="317"/>
      <c r="CK52" s="322"/>
      <c r="CL52" s="464" t="s">
        <v>301</v>
      </c>
      <c r="CM52" s="281"/>
      <c r="CN52" s="237"/>
      <c r="CO52" s="237"/>
      <c r="CR52" s="496">
        <v>1</v>
      </c>
      <c r="CS52" s="153"/>
      <c r="CT52" s="153">
        <v>1</v>
      </c>
      <c r="CU52" s="153"/>
      <c r="CV52" s="153">
        <v>1</v>
      </c>
      <c r="CW52" s="153"/>
      <c r="CX52" s="153">
        <v>1</v>
      </c>
      <c r="CY52" s="153"/>
      <c r="CZ52" s="153">
        <v>1</v>
      </c>
      <c r="DA52" s="153"/>
      <c r="DB52" s="153">
        <v>1</v>
      </c>
      <c r="DC52" s="153"/>
      <c r="DD52" s="153">
        <f>DH51</f>
        <v>0.3282881223191759</v>
      </c>
      <c r="DE52" s="153"/>
      <c r="DF52" s="153">
        <v>1</v>
      </c>
      <c r="DG52" s="153"/>
      <c r="DH52" s="153">
        <f>1.5</f>
        <v>1.5</v>
      </c>
      <c r="DI52" s="153"/>
      <c r="DJ52" s="474">
        <f>DF52+DD52</f>
        <v>1.3282881223191758</v>
      </c>
      <c r="DM52" s="46" t="s">
        <v>302</v>
      </c>
      <c r="DN52" s="17"/>
      <c r="DO52" s="70" t="s">
        <v>303</v>
      </c>
      <c r="DP52" s="497" t="s">
        <v>304</v>
      </c>
      <c r="DQ52" s="497" t="s">
        <v>305</v>
      </c>
      <c r="DR52" s="497" t="s">
        <v>306</v>
      </c>
      <c r="DS52" s="497" t="s">
        <v>307</v>
      </c>
      <c r="DT52" s="153"/>
      <c r="DU52" s="19">
        <f>IF((DP49=DP83)*AND(DQ49=DQ83)*AND(DR49=DR83),DO83,(IF((DP49=DP84)*AND(DQ49=DQ84)*AND(DR49=DR84),DO84,IF((DP49=DP85)*AND(DQ49=DQ85)*AND(DR49=DR85),DO85,IF((DP49=DP86)*AND(DQ49=DQ86)*AND(DR49=DR86),DO86,IF((DP49=DP87)*AND(DQ49=DQ87)*AND(DR49=DR87),DO87,IF((DP49=DP88)*AND(DQ49=DQ88)*AND(DR49=DR88),DO88,DU53)))))))</f>
        <v>0</v>
      </c>
    </row>
    <row r="53" spans="2:125" ht="12.75" customHeight="1">
      <c r="B53" s="306"/>
      <c r="C53" s="301"/>
      <c r="D53" s="422">
        <f>SUM(D51:T51)</f>
        <v>21.822402139577626</v>
      </c>
      <c r="E53" s="303"/>
      <c r="F53" s="301"/>
      <c r="G53" s="303"/>
      <c r="H53" s="301"/>
      <c r="I53" s="303"/>
      <c r="J53" s="301"/>
      <c r="K53" s="303"/>
      <c r="L53" s="301"/>
      <c r="M53" s="303"/>
      <c r="N53" s="301"/>
      <c r="O53" s="303"/>
      <c r="P53" s="301"/>
      <c r="Q53" s="303"/>
      <c r="R53" s="301"/>
      <c r="S53" s="303"/>
      <c r="T53" s="301"/>
      <c r="U53" s="303"/>
      <c r="V53" s="306"/>
      <c r="W53" s="303"/>
      <c r="X53" s="301"/>
      <c r="Y53" s="303"/>
      <c r="Z53" s="306"/>
      <c r="AA53" s="303"/>
      <c r="AB53" s="301"/>
      <c r="AC53" s="303"/>
      <c r="AD53" s="301"/>
      <c r="AE53" s="303"/>
      <c r="AF53" s="301"/>
      <c r="AG53" s="303"/>
      <c r="AH53" s="301"/>
      <c r="AI53" s="303"/>
      <c r="AJ53" s="307"/>
      <c r="AK53" s="21" t="s">
        <v>308</v>
      </c>
      <c r="AO53" s="37"/>
      <c r="AP53" s="459"/>
      <c r="AQ53" s="397"/>
      <c r="AR53" s="441"/>
      <c r="AS53" s="441"/>
      <c r="AY53" s="145"/>
      <c r="AZ53" s="145"/>
      <c r="BA53" s="145"/>
      <c r="BC53" s="321"/>
      <c r="BD53" s="317"/>
      <c r="BE53" s="460">
        <f>SUM(BE51:BU51)</f>
        <v>21.82240213957763</v>
      </c>
      <c r="BF53" s="317"/>
      <c r="BG53" s="317"/>
      <c r="BH53" s="317"/>
      <c r="BI53" s="317"/>
      <c r="BJ53" s="317"/>
      <c r="BK53" s="317"/>
      <c r="BL53" s="317"/>
      <c r="BM53" s="317"/>
      <c r="BN53" s="317"/>
      <c r="BO53" s="317"/>
      <c r="BP53" s="317"/>
      <c r="BQ53" s="317"/>
      <c r="BR53" s="317"/>
      <c r="BS53" s="317"/>
      <c r="BT53" s="317"/>
      <c r="BU53" s="317"/>
      <c r="BV53" s="317"/>
      <c r="BW53" s="321"/>
      <c r="BX53" s="317"/>
      <c r="BY53" s="317"/>
      <c r="BZ53" s="317"/>
      <c r="CA53" s="321"/>
      <c r="CB53" s="317"/>
      <c r="CC53" s="317"/>
      <c r="CD53" s="317"/>
      <c r="CE53" s="317"/>
      <c r="CF53" s="317"/>
      <c r="CG53" s="317"/>
      <c r="CH53" s="317"/>
      <c r="CI53" s="317"/>
      <c r="CJ53" s="317"/>
      <c r="CK53" s="322"/>
      <c r="CL53" s="464" t="s">
        <v>308</v>
      </c>
      <c r="CM53" s="281"/>
      <c r="CN53" s="237"/>
      <c r="CO53" s="237"/>
      <c r="CR53" s="498">
        <v>0</v>
      </c>
      <c r="CS53" s="499"/>
      <c r="CT53" s="499">
        <v>0</v>
      </c>
      <c r="CU53" s="499"/>
      <c r="CV53" s="499">
        <v>0</v>
      </c>
      <c r="CW53" s="499"/>
      <c r="CX53" s="499">
        <v>0</v>
      </c>
      <c r="CY53" s="499"/>
      <c r="CZ53" s="499">
        <v>0</v>
      </c>
      <c r="DA53" s="499"/>
      <c r="DB53" s="499">
        <v>1</v>
      </c>
      <c r="DC53" s="499"/>
      <c r="DD53" s="499">
        <v>0.1</v>
      </c>
      <c r="DE53" s="499"/>
      <c r="DF53" s="499">
        <v>0</v>
      </c>
      <c r="DG53" s="499"/>
      <c r="DH53" s="499">
        <v>0.15</v>
      </c>
      <c r="DI53" s="499"/>
      <c r="DJ53" s="500">
        <v>0.1</v>
      </c>
      <c r="DM53" s="46"/>
      <c r="DN53" s="17"/>
      <c r="DO53" s="501">
        <v>1</v>
      </c>
      <c r="DP53" s="439">
        <v>0</v>
      </c>
      <c r="DQ53" s="439">
        <v>1</v>
      </c>
      <c r="DR53" s="439">
        <v>0</v>
      </c>
      <c r="DS53" s="502">
        <f>SUM(DP53:DR53)</f>
        <v>1</v>
      </c>
      <c r="DT53" s="503"/>
      <c r="DU53" s="19">
        <f>IF((DP49=DP89)*AND(DQ49=DQ89)*AND(DR49=DR89),DO89,(IF((DP49=DP90)*AND(DQ49=DQ90)*AND(DR49=DR90),DO90,IF((DP49=DP91)*AND(DQ49=DQ91)*AND(DR49=DR91),DO91,IF((DP49=DP92)*AND(DQ49=DQ92)*AND(DR49=DR92),DO92,IF((DP49=DP93)*AND(DQ49=DQ93)*AND(DR49=DR93),DO93,IF((DP49=DP94)*AND(DQ49=DQ94)*AND(DR49=DR94),DO94,DU54)))))))</f>
        <v>0</v>
      </c>
    </row>
    <row r="54" spans="2:125" ht="12.75" customHeight="1">
      <c r="B54" s="504" t="s">
        <v>309</v>
      </c>
      <c r="C54" s="301"/>
      <c r="D54" s="505"/>
      <c r="E54" s="292"/>
      <c r="F54" s="100"/>
      <c r="G54" s="292"/>
      <c r="H54" s="100"/>
      <c r="I54" s="292"/>
      <c r="J54" s="100"/>
      <c r="K54" s="292"/>
      <c r="L54" s="100"/>
      <c r="M54" s="292"/>
      <c r="N54" s="100"/>
      <c r="O54" s="292"/>
      <c r="P54" s="100"/>
      <c r="Q54" s="292"/>
      <c r="R54" s="100"/>
      <c r="S54" s="292"/>
      <c r="T54" s="100"/>
      <c r="U54" s="303"/>
      <c r="V54" s="306"/>
      <c r="W54" s="303"/>
      <c r="X54" s="301"/>
      <c r="Y54" s="303"/>
      <c r="Z54" s="306"/>
      <c r="AA54" s="303"/>
      <c r="AB54" s="301"/>
      <c r="AC54" s="303"/>
      <c r="AD54" s="301"/>
      <c r="AE54" s="303"/>
      <c r="AF54" s="301"/>
      <c r="AG54" s="303"/>
      <c r="AH54" s="301"/>
      <c r="AI54" s="303"/>
      <c r="AJ54" s="504" t="s">
        <v>309</v>
      </c>
      <c r="AK54" s="21"/>
      <c r="AO54" s="441"/>
      <c r="AP54" s="441"/>
      <c r="AQ54" s="441"/>
      <c r="AR54" s="441"/>
      <c r="AS54" s="441"/>
      <c r="AY54" s="145"/>
      <c r="AZ54" s="145"/>
      <c r="BA54" s="145"/>
      <c r="BC54" s="506" t="s">
        <v>309</v>
      </c>
      <c r="BD54" s="317"/>
      <c r="BE54" s="507"/>
      <c r="BF54" s="281"/>
      <c r="BG54" s="281"/>
      <c r="BH54" s="281"/>
      <c r="BI54" s="281"/>
      <c r="BJ54" s="281"/>
      <c r="BK54" s="281"/>
      <c r="BL54" s="281"/>
      <c r="BM54" s="281"/>
      <c r="BN54" s="281"/>
      <c r="BO54" s="281"/>
      <c r="BP54" s="281"/>
      <c r="BQ54" s="281"/>
      <c r="BR54" s="281"/>
      <c r="BS54" s="281"/>
      <c r="BT54" s="281"/>
      <c r="BU54" s="281"/>
      <c r="BV54" s="317"/>
      <c r="BW54" s="321"/>
      <c r="BX54" s="317"/>
      <c r="BY54" s="317"/>
      <c r="BZ54" s="317"/>
      <c r="CA54" s="321"/>
      <c r="CB54" s="317"/>
      <c r="CC54" s="317"/>
      <c r="CD54" s="317"/>
      <c r="CE54" s="317"/>
      <c r="CF54" s="317"/>
      <c r="CG54" s="317"/>
      <c r="CH54" s="317"/>
      <c r="CI54" s="317"/>
      <c r="CJ54" s="317"/>
      <c r="CK54" s="506" t="s">
        <v>309</v>
      </c>
      <c r="CL54" s="464"/>
      <c r="CM54" s="281"/>
      <c r="CN54" s="237"/>
      <c r="CO54" s="237"/>
      <c r="DM54" s="46"/>
      <c r="DN54" s="17"/>
      <c r="DO54" s="46">
        <v>2</v>
      </c>
      <c r="DP54" s="497">
        <v>0</v>
      </c>
      <c r="DQ54" s="497">
        <v>0.9</v>
      </c>
      <c r="DR54" s="497">
        <v>0.1</v>
      </c>
      <c r="DS54" s="508">
        <f>SUM(DP54:DR54)</f>
        <v>1</v>
      </c>
      <c r="DT54" s="17"/>
      <c r="DU54" s="19">
        <f>IF((DP49=DP95)*AND(DQ49=DQ95)*AND(DR49=DR95),DO95,(IF((DP49=DP96)*AND(DQ49=DQ96)*AND(DR49=DR96),DO96,IF((DP49=DP97)*AND(DQ49=DQ97)*AND(DR49=DR97),DO97,IF((DP49=DP98)*AND(DQ49=DQ98)*AND(DR49=DR98),DO98,IF((DP49=DP99)*AND(DQ49=DQ99)*AND(DR49=DR99),DO99,IF((DP49=DP100)*AND(DQ49=DQ100)*AND(DR49=DR100),DO100,DU55)))))))</f>
        <v>0</v>
      </c>
    </row>
    <row r="55" spans="2:125" ht="12.75" customHeight="1">
      <c r="B55" s="509" t="s">
        <v>310</v>
      </c>
      <c r="C55" s="301"/>
      <c r="D55" s="510" t="s">
        <v>311</v>
      </c>
      <c r="E55" s="511"/>
      <c r="F55" s="512" t="s">
        <v>96</v>
      </c>
      <c r="G55" s="511"/>
      <c r="H55" s="512" t="s">
        <v>312</v>
      </c>
      <c r="I55" s="511"/>
      <c r="J55" s="512" t="s">
        <v>313</v>
      </c>
      <c r="K55" s="511"/>
      <c r="L55" s="512" t="s">
        <v>44</v>
      </c>
      <c r="M55" s="511"/>
      <c r="N55" s="512" t="s">
        <v>312</v>
      </c>
      <c r="O55" s="511"/>
      <c r="P55" s="512" t="s">
        <v>314</v>
      </c>
      <c r="Q55" s="511"/>
      <c r="R55" s="512" t="s">
        <v>309</v>
      </c>
      <c r="S55" s="511"/>
      <c r="T55" s="513"/>
      <c r="U55" s="303"/>
      <c r="V55" s="306"/>
      <c r="W55" s="303"/>
      <c r="X55" s="301"/>
      <c r="Y55" s="303"/>
      <c r="Z55" s="514" t="s">
        <v>315</v>
      </c>
      <c r="AA55" s="303"/>
      <c r="AB55" s="301"/>
      <c r="AC55" s="303"/>
      <c r="AD55" s="301"/>
      <c r="AE55" s="303"/>
      <c r="AF55" s="301"/>
      <c r="AG55" s="303"/>
      <c r="AH55" s="301"/>
      <c r="AI55" s="303"/>
      <c r="AJ55" s="509" t="s">
        <v>310</v>
      </c>
      <c r="AK55" s="21"/>
      <c r="AO55" s="37"/>
      <c r="AP55" s="37"/>
      <c r="AQ55" s="441"/>
      <c r="AR55" s="441"/>
      <c r="AS55" s="441"/>
      <c r="AY55" s="145"/>
      <c r="AZ55" s="145"/>
      <c r="BA55" s="145"/>
      <c r="BC55" s="515" t="s">
        <v>310</v>
      </c>
      <c r="BD55" s="317"/>
      <c r="BE55" s="516" t="s">
        <v>311</v>
      </c>
      <c r="BF55" s="517"/>
      <c r="BG55" s="517" t="s">
        <v>96</v>
      </c>
      <c r="BH55" s="517"/>
      <c r="BI55" s="517" t="s">
        <v>312</v>
      </c>
      <c r="BJ55" s="517"/>
      <c r="BK55" s="517" t="s">
        <v>313</v>
      </c>
      <c r="BL55" s="517"/>
      <c r="BM55" s="517" t="s">
        <v>44</v>
      </c>
      <c r="BN55" s="517"/>
      <c r="BO55" s="517" t="s">
        <v>312</v>
      </c>
      <c r="BP55" s="517"/>
      <c r="BQ55" s="517" t="s">
        <v>314</v>
      </c>
      <c r="BR55" s="517"/>
      <c r="BS55" s="517" t="s">
        <v>309</v>
      </c>
      <c r="BT55" s="517"/>
      <c r="BU55" s="518"/>
      <c r="BV55" s="317"/>
      <c r="BW55" s="321"/>
      <c r="BX55" s="317"/>
      <c r="BY55" s="317"/>
      <c r="BZ55" s="317"/>
      <c r="CA55" s="519" t="s">
        <v>315</v>
      </c>
      <c r="CB55" s="317"/>
      <c r="CC55" s="317"/>
      <c r="CD55" s="317"/>
      <c r="CE55" s="317"/>
      <c r="CF55" s="317"/>
      <c r="CG55" s="317"/>
      <c r="CH55" s="317"/>
      <c r="CI55" s="317"/>
      <c r="CJ55" s="317"/>
      <c r="CK55" s="515" t="s">
        <v>310</v>
      </c>
      <c r="CL55" s="464"/>
      <c r="CM55" s="281"/>
      <c r="CN55" s="237"/>
      <c r="CO55" s="237"/>
      <c r="CT55" s="153"/>
      <c r="CU55" s="153"/>
      <c r="CV55" s="153"/>
      <c r="CW55" s="153"/>
      <c r="CX55" s="145"/>
      <c r="CY55" s="145"/>
      <c r="CZ55" s="145"/>
      <c r="DA55" s="145"/>
      <c r="DB55" s="145"/>
      <c r="DC55" s="145"/>
      <c r="DD55" s="145"/>
      <c r="DE55" s="145"/>
      <c r="DF55" s="145"/>
      <c r="DG55" s="145"/>
      <c r="DH55" s="145"/>
      <c r="DI55" s="153"/>
      <c r="DJ55" s="145"/>
      <c r="DM55" s="46"/>
      <c r="DN55" s="17"/>
      <c r="DO55" s="46">
        <v>3</v>
      </c>
      <c r="DP55" s="497">
        <v>0</v>
      </c>
      <c r="DQ55" s="497">
        <v>0.8</v>
      </c>
      <c r="DR55" s="497">
        <v>0.2</v>
      </c>
      <c r="DS55" s="508">
        <f>SUM(DP55:DR55)</f>
        <v>1</v>
      </c>
      <c r="DT55" s="17"/>
      <c r="DU55" s="19">
        <f>IF((DP49=DP101)*AND(DQ49=DQ101)*AND(DR49=DR101),DO101,(IF((DP49=DP102)*AND(DQ49=DQ102)*AND(DR49=DR102),DO102,IF((DP49=DP103)*AND(DQ49=DQ103)*AND(DR49=DR103),DO103,IF((DP49=DP104)*AND(DQ49=DQ104)*AND(DR49=DR104),DO104,IF((DP49=DP105)*AND(DQ49=DQ105)*AND(DR49=DR105),DO105,IF((DP49=DP106)*AND(DQ49=DQ106)*AND(DR49=DR106),DO106,DU56)))))))</f>
        <v>0</v>
      </c>
    </row>
    <row r="56" spans="2:125" ht="12.75" customHeight="1">
      <c r="B56" s="509" t="s">
        <v>316</v>
      </c>
      <c r="C56" s="301"/>
      <c r="D56" s="520">
        <f>D51/D53</f>
        <v>0.1866761025965102</v>
      </c>
      <c r="E56" s="477"/>
      <c r="F56" s="521">
        <f>F51/D53</f>
        <v>0.07295386750381991</v>
      </c>
      <c r="G56" s="477"/>
      <c r="H56" s="522">
        <f>H51/D53</f>
        <v>0</v>
      </c>
      <c r="I56" s="277"/>
      <c r="J56" s="523">
        <f>J51/D53</f>
        <v>0.619812206337188</v>
      </c>
      <c r="K56" s="524"/>
      <c r="L56" s="525">
        <f>L51/D53</f>
        <v>0.006232580829359758</v>
      </c>
      <c r="M56" s="526"/>
      <c r="N56" s="527">
        <f>N51/D53</f>
        <v>0.11432524273312202</v>
      </c>
      <c r="O56" s="526"/>
      <c r="P56" s="527">
        <f>P51/D53</f>
        <v>0</v>
      </c>
      <c r="Q56" s="526"/>
      <c r="R56" s="527">
        <f>R51/D53</f>
        <v>0</v>
      </c>
      <c r="S56" s="526"/>
      <c r="T56" s="528">
        <f>T51/D53</f>
        <v>0</v>
      </c>
      <c r="U56" s="526">
        <f>SUM(H56:T56)</f>
        <v>0.7403700298996698</v>
      </c>
      <c r="V56" s="529">
        <f>V51/D53</f>
        <v>0.29730663403494795</v>
      </c>
      <c r="W56" s="477"/>
      <c r="X56" s="301">
        <f>X51/D53</f>
        <v>0</v>
      </c>
      <c r="Y56" s="303"/>
      <c r="Z56" s="529">
        <f>Z51/D53</f>
        <v>3.2828812231917595</v>
      </c>
      <c r="AA56" s="303"/>
      <c r="AB56" s="301">
        <f>AB51/D53</f>
        <v>0</v>
      </c>
      <c r="AC56" s="303"/>
      <c r="AD56" s="301">
        <f>AD51/D53</f>
        <v>0.0004193026281130036</v>
      </c>
      <c r="AE56" s="303"/>
      <c r="AF56" s="301">
        <f>AF51/D53</f>
        <v>0.00183978436300273</v>
      </c>
      <c r="AG56" s="303"/>
      <c r="AH56" s="301">
        <f>AH51/D53</f>
        <v>0</v>
      </c>
      <c r="AI56" s="303"/>
      <c r="AJ56" s="509" t="s">
        <v>316</v>
      </c>
      <c r="AK56" s="21" t="s">
        <v>317</v>
      </c>
      <c r="AO56" s="37"/>
      <c r="AP56" s="37"/>
      <c r="AQ56" s="441"/>
      <c r="AR56" s="441"/>
      <c r="AS56" s="441"/>
      <c r="AY56" s="145"/>
      <c r="AZ56" s="145"/>
      <c r="BA56" s="145"/>
      <c r="BC56" s="515" t="s">
        <v>316</v>
      </c>
      <c r="BD56" s="317"/>
      <c r="BE56" s="530">
        <f>BE51/BE53</f>
        <v>0.18667610259651019</v>
      </c>
      <c r="BF56" s="486"/>
      <c r="BG56" s="531">
        <f>BG51/BE53</f>
        <v>0.0729538675038199</v>
      </c>
      <c r="BH56" s="486"/>
      <c r="BI56" s="532">
        <f>BI51/BE53</f>
        <v>0</v>
      </c>
      <c r="BJ56" s="285"/>
      <c r="BK56" s="533">
        <f>BK51/BE53</f>
        <v>0.6198122063371881</v>
      </c>
      <c r="BL56" s="534"/>
      <c r="BM56" s="534">
        <f>BM51/BE53</f>
        <v>0.0062325808293597585</v>
      </c>
      <c r="BN56" s="535"/>
      <c r="BO56" s="536">
        <f>BO51/BE53</f>
        <v>0.11432524273312204</v>
      </c>
      <c r="BP56" s="535"/>
      <c r="BQ56" s="535">
        <f>BQ51/BE53</f>
        <v>0</v>
      </c>
      <c r="BR56" s="535"/>
      <c r="BS56" s="535">
        <f>BS51/BE53</f>
        <v>0</v>
      </c>
      <c r="BT56" s="535"/>
      <c r="BU56" s="537">
        <f>BU51/BE53</f>
        <v>0</v>
      </c>
      <c r="BV56" s="535">
        <f>SUM(BI56:BU56)</f>
        <v>0.7403700298996699</v>
      </c>
      <c r="BW56" s="538">
        <f>BW51/BE53</f>
        <v>0.297306634034948</v>
      </c>
      <c r="BX56" s="486"/>
      <c r="BY56" s="317">
        <f>BY51/BE53</f>
        <v>0</v>
      </c>
      <c r="BZ56" s="317"/>
      <c r="CA56" s="538">
        <f>CA51/BE53</f>
        <v>3.28288122319176</v>
      </c>
      <c r="CB56" s="317"/>
      <c r="CC56" s="317">
        <f>CC51/BE53</f>
        <v>0</v>
      </c>
      <c r="CD56" s="317"/>
      <c r="CE56" s="317">
        <f>CE51/BE53</f>
        <v>0.0004193026281130037</v>
      </c>
      <c r="CF56" s="317"/>
      <c r="CG56" s="317">
        <f>CG51/BE53</f>
        <v>0.0018397843630027296</v>
      </c>
      <c r="CH56" s="317"/>
      <c r="CI56" s="317">
        <f>CI51/BE53</f>
        <v>0</v>
      </c>
      <c r="CJ56" s="317"/>
      <c r="CK56" s="515" t="s">
        <v>316</v>
      </c>
      <c r="CL56" s="464" t="s">
        <v>317</v>
      </c>
      <c r="CM56" s="281"/>
      <c r="CN56" s="237"/>
      <c r="CO56" s="237"/>
      <c r="CT56" s="539" t="s">
        <v>318</v>
      </c>
      <c r="CU56" s="466"/>
      <c r="CV56" s="466" t="s">
        <v>186</v>
      </c>
      <c r="CW56" s="145"/>
      <c r="CX56" s="466" t="s">
        <v>187</v>
      </c>
      <c r="CY56" s="466"/>
      <c r="CZ56" s="466" t="s">
        <v>319</v>
      </c>
      <c r="DA56" s="466"/>
      <c r="DB56" s="466" t="s">
        <v>320</v>
      </c>
      <c r="DC56" s="466"/>
      <c r="DD56" s="469" t="s">
        <v>281</v>
      </c>
      <c r="DE56" s="466"/>
      <c r="DF56" s="469" t="s">
        <v>227</v>
      </c>
      <c r="DG56" s="466"/>
      <c r="DH56" s="471" t="s">
        <v>298</v>
      </c>
      <c r="DI56" s="153"/>
      <c r="DJ56" s="145"/>
      <c r="DM56" s="46"/>
      <c r="DN56" s="17"/>
      <c r="DO56" s="57">
        <v>4</v>
      </c>
      <c r="DP56" s="540">
        <v>0</v>
      </c>
      <c r="DQ56" s="540">
        <v>0.7</v>
      </c>
      <c r="DR56" s="540">
        <v>0.3</v>
      </c>
      <c r="DS56" s="541">
        <f>SUM(DP56:DR56)</f>
        <v>1</v>
      </c>
      <c r="DT56" s="17"/>
      <c r="DU56" s="19">
        <f>IF((DP49=DP107)*AND(DQ49=DQ107)*AND(DR49=DR107),DO107,(IF((DP49=DP108)*AND(DQ49=DQ108)*AND(DR49=DR108),DO108,IF((DP49=DP109)*AND(DQ49=DQ109)*AND(DR49=DR109),DO109,IF((DP49=DP110)*AND(DQ49=DQ110)*AND(DR49=DR110),DO110,IF((DP49=DP111)*AND(DQ49=DQ111)*AND(DR49=DR111),DO111,IF((DP49=DP112)*AND(DQ49=DQ112)*AND(DR49=DR112),DO112,DU57)))))))</f>
        <v>0</v>
      </c>
    </row>
    <row r="57" spans="2:125" ht="12.75" customHeight="1">
      <c r="B57" s="509" t="s">
        <v>310</v>
      </c>
      <c r="C57" s="301"/>
      <c r="D57" s="422"/>
      <c r="E57" s="303"/>
      <c r="F57" s="542">
        <f>D56+F56</f>
        <v>0.2596299701003301</v>
      </c>
      <c r="G57" s="303"/>
      <c r="H57" s="301"/>
      <c r="I57" s="303"/>
      <c r="J57" s="301"/>
      <c r="K57" s="303"/>
      <c r="L57" s="301"/>
      <c r="M57" s="303"/>
      <c r="N57" s="301"/>
      <c r="O57" s="303"/>
      <c r="P57" s="301"/>
      <c r="Q57" s="303"/>
      <c r="R57" s="100"/>
      <c r="S57" s="303"/>
      <c r="T57" s="543">
        <f>H56+J56+L56+N56+P56+R56+T56</f>
        <v>0.7403700298996698</v>
      </c>
      <c r="U57" s="292"/>
      <c r="V57" s="544" t="s">
        <v>321</v>
      </c>
      <c r="W57" s="303"/>
      <c r="X57" s="301"/>
      <c r="Y57" s="303"/>
      <c r="Z57" s="544" t="s">
        <v>322</v>
      </c>
      <c r="AA57" s="303"/>
      <c r="AB57" s="301"/>
      <c r="AC57" s="303"/>
      <c r="AD57" s="301"/>
      <c r="AE57" s="303"/>
      <c r="AF57" s="301"/>
      <c r="AG57" s="303"/>
      <c r="AH57" s="301"/>
      <c r="AI57" s="303"/>
      <c r="AJ57" s="509" t="s">
        <v>310</v>
      </c>
      <c r="AK57" s="21" t="s">
        <v>323</v>
      </c>
      <c r="AO57" s="441"/>
      <c r="AP57" s="441"/>
      <c r="AQ57" s="441"/>
      <c r="AR57" s="441"/>
      <c r="AS57" s="441"/>
      <c r="AY57" s="145"/>
      <c r="AZ57" s="145"/>
      <c r="BA57" s="145"/>
      <c r="BC57" s="515" t="s">
        <v>310</v>
      </c>
      <c r="BD57" s="317"/>
      <c r="BE57" s="460"/>
      <c r="BF57" s="317"/>
      <c r="BG57" s="545">
        <f>BE56+BG56</f>
        <v>0.25962997010033007</v>
      </c>
      <c r="BH57" s="317"/>
      <c r="BI57" s="317"/>
      <c r="BJ57" s="317"/>
      <c r="BK57" s="317"/>
      <c r="BL57" s="317"/>
      <c r="BM57" s="317"/>
      <c r="BN57" s="317"/>
      <c r="BO57" s="317"/>
      <c r="BP57" s="317"/>
      <c r="BQ57" s="317"/>
      <c r="BR57" s="317"/>
      <c r="BS57" s="281"/>
      <c r="BT57" s="317"/>
      <c r="BU57" s="546">
        <f>BI56+BK56+BM56+BO56+BQ56+BS56+BU56</f>
        <v>0.7403700298996699</v>
      </c>
      <c r="BV57" s="281"/>
      <c r="BW57" s="547" t="s">
        <v>321</v>
      </c>
      <c r="BX57" s="317"/>
      <c r="BY57" s="317"/>
      <c r="BZ57" s="317"/>
      <c r="CA57" s="547" t="s">
        <v>322</v>
      </c>
      <c r="CB57" s="317"/>
      <c r="CC57" s="317"/>
      <c r="CD57" s="317"/>
      <c r="CE57" s="317"/>
      <c r="CF57" s="317"/>
      <c r="CG57" s="317"/>
      <c r="CH57" s="317"/>
      <c r="CI57" s="317"/>
      <c r="CJ57" s="317"/>
      <c r="CK57" s="515" t="s">
        <v>310</v>
      </c>
      <c r="CL57" s="464" t="s">
        <v>323</v>
      </c>
      <c r="CM57" s="281"/>
      <c r="CN57" s="237"/>
      <c r="CO57" s="237"/>
      <c r="CT57" s="145">
        <f>CT63</f>
        <v>0</v>
      </c>
      <c r="CU57" s="145"/>
      <c r="CV57" s="145">
        <f>CV63</f>
        <v>0.25962997010033007</v>
      </c>
      <c r="CW57" s="145"/>
      <c r="CX57" s="145">
        <f>CX63</f>
        <v>0.6198122063371881</v>
      </c>
      <c r="CY57" s="145"/>
      <c r="CZ57" s="145">
        <f>CZ63</f>
        <v>0.11432524273312204</v>
      </c>
      <c r="DA57" s="145"/>
      <c r="DB57" s="145">
        <f>DB63</f>
        <v>0</v>
      </c>
      <c r="DC57" s="145"/>
      <c r="DD57" s="145">
        <f>DD63</f>
        <v>0.297306634034948</v>
      </c>
      <c r="DE57" s="145"/>
      <c r="DF57" s="145">
        <f>DF63</f>
        <v>0</v>
      </c>
      <c r="DG57" s="145"/>
      <c r="DH57" s="145">
        <f>DH63</f>
        <v>0.328288122319176</v>
      </c>
      <c r="DI57" s="145"/>
      <c r="DJ57" s="145"/>
      <c r="DM57" s="46"/>
      <c r="DN57" s="17"/>
      <c r="DO57" s="70">
        <v>5</v>
      </c>
      <c r="DP57" s="497">
        <v>0</v>
      </c>
      <c r="DQ57" s="497">
        <v>0.6</v>
      </c>
      <c r="DR57" s="497">
        <v>0.4</v>
      </c>
      <c r="DS57" s="497">
        <f>SUM(DP57:DR57)</f>
        <v>1</v>
      </c>
      <c r="DT57" s="17"/>
      <c r="DU57" s="19"/>
    </row>
    <row r="58" spans="2:125" ht="12.75" customHeight="1">
      <c r="B58" s="548" t="s">
        <v>92</v>
      </c>
      <c r="C58" s="301"/>
      <c r="D58" s="422"/>
      <c r="E58" s="303"/>
      <c r="F58" s="301"/>
      <c r="G58" s="303"/>
      <c r="H58" s="301"/>
      <c r="I58" s="303"/>
      <c r="J58" s="301"/>
      <c r="K58" s="303"/>
      <c r="L58" s="301"/>
      <c r="M58" s="303"/>
      <c r="N58" s="301"/>
      <c r="O58" s="303"/>
      <c r="P58" s="301"/>
      <c r="Q58" s="303"/>
      <c r="R58" s="301"/>
      <c r="S58" s="303"/>
      <c r="T58" s="301">
        <f>F57+U56</f>
        <v>1</v>
      </c>
      <c r="U58" s="549"/>
      <c r="V58" s="550" t="s">
        <v>324</v>
      </c>
      <c r="W58" s="549"/>
      <c r="X58" s="551"/>
      <c r="Y58" s="549"/>
      <c r="Z58" s="548" t="s">
        <v>325</v>
      </c>
      <c r="AA58" s="549"/>
      <c r="AB58" s="551"/>
      <c r="AC58" s="549"/>
      <c r="AD58" s="551"/>
      <c r="AE58" s="549"/>
      <c r="AF58" s="551"/>
      <c r="AG58" s="549"/>
      <c r="AH58" s="551"/>
      <c r="AI58" s="549"/>
      <c r="AJ58" s="548" t="s">
        <v>92</v>
      </c>
      <c r="AK58" s="21"/>
      <c r="AO58" s="441"/>
      <c r="AP58" s="441"/>
      <c r="AQ58" s="441"/>
      <c r="AR58" s="441"/>
      <c r="AS58" s="441"/>
      <c r="AY58" s="145"/>
      <c r="AZ58" s="145"/>
      <c r="BA58" s="145"/>
      <c r="BC58" s="552" t="s">
        <v>92</v>
      </c>
      <c r="BD58" s="317"/>
      <c r="BE58" s="460"/>
      <c r="BF58" s="317"/>
      <c r="BG58" s="317"/>
      <c r="BH58" s="317"/>
      <c r="BI58" s="317"/>
      <c r="BJ58" s="317"/>
      <c r="BK58" s="317"/>
      <c r="BL58" s="317"/>
      <c r="BM58" s="317"/>
      <c r="BN58" s="317"/>
      <c r="BO58" s="317"/>
      <c r="BP58" s="317"/>
      <c r="BQ58" s="317"/>
      <c r="BR58" s="317"/>
      <c r="BS58" s="317"/>
      <c r="BT58" s="317"/>
      <c r="BU58" s="317">
        <f>BG57+BV56</f>
        <v>1</v>
      </c>
      <c r="BV58" s="553"/>
      <c r="BW58" s="554" t="s">
        <v>324</v>
      </c>
      <c r="BX58" s="553"/>
      <c r="BY58" s="553"/>
      <c r="BZ58" s="553"/>
      <c r="CA58" s="552" t="s">
        <v>325</v>
      </c>
      <c r="CB58" s="553"/>
      <c r="CC58" s="553"/>
      <c r="CD58" s="553"/>
      <c r="CE58" s="553"/>
      <c r="CF58" s="553"/>
      <c r="CG58" s="553"/>
      <c r="CH58" s="553"/>
      <c r="CI58" s="553"/>
      <c r="CJ58" s="553"/>
      <c r="CK58" s="552" t="s">
        <v>92</v>
      </c>
      <c r="CL58" s="464"/>
      <c r="CM58" s="281"/>
      <c r="CN58" s="237"/>
      <c r="CO58" s="237"/>
      <c r="CR58" s="145"/>
      <c r="CT58" s="496">
        <f>CT64</f>
        <v>0</v>
      </c>
      <c r="CU58" s="153"/>
      <c r="CV58" s="555">
        <f>CV64</f>
        <v>0.2596299701003301</v>
      </c>
      <c r="CW58" s="145"/>
      <c r="CX58" s="153">
        <f>CX64</f>
        <v>0.619812206337188</v>
      </c>
      <c r="CY58" s="153"/>
      <c r="CZ58" s="153">
        <f>CZ64</f>
        <v>0.11432524273312202</v>
      </c>
      <c r="DA58" s="153"/>
      <c r="DB58" s="153">
        <f>DB64</f>
        <v>0</v>
      </c>
      <c r="DC58" s="153"/>
      <c r="DD58" s="153">
        <f>DD64</f>
        <v>0.29730663403494795</v>
      </c>
      <c r="DE58" s="153"/>
      <c r="DF58" s="153">
        <f>DF64</f>
        <v>0</v>
      </c>
      <c r="DG58" s="153"/>
      <c r="DH58" s="556">
        <f>DH64</f>
        <v>0.3282881223191759</v>
      </c>
      <c r="DI58" s="153"/>
      <c r="DJ58" s="145"/>
      <c r="DM58" s="46"/>
      <c r="DN58" s="17"/>
      <c r="DO58" s="70">
        <v>6</v>
      </c>
      <c r="DP58" s="497">
        <v>0</v>
      </c>
      <c r="DQ58" s="497">
        <v>0.5</v>
      </c>
      <c r="DR58" s="497">
        <v>0.5</v>
      </c>
      <c r="DS58" s="497">
        <f>SUM(DP58:DR58)</f>
        <v>1</v>
      </c>
      <c r="DT58" s="17"/>
      <c r="DU58" s="19"/>
    </row>
    <row r="59" spans="2:125" ht="12.75" customHeight="1">
      <c r="B59" s="544"/>
      <c r="C59" s="557"/>
      <c r="D59" s="558"/>
      <c r="E59" s="559"/>
      <c r="F59" s="557"/>
      <c r="G59" s="559"/>
      <c r="H59" s="557"/>
      <c r="I59" s="559"/>
      <c r="J59" s="557"/>
      <c r="K59" s="559"/>
      <c r="L59" s="560"/>
      <c r="M59" s="559"/>
      <c r="N59" s="557"/>
      <c r="O59" s="559"/>
      <c r="P59" s="557"/>
      <c r="Q59" s="559"/>
      <c r="R59" s="557"/>
      <c r="S59" s="559"/>
      <c r="T59" s="561"/>
      <c r="U59" s="303"/>
      <c r="V59" s="306"/>
      <c r="W59" s="303"/>
      <c r="X59" s="301"/>
      <c r="Y59" s="303"/>
      <c r="Z59" s="306"/>
      <c r="AA59" s="303"/>
      <c r="AB59" s="301"/>
      <c r="AC59" s="303"/>
      <c r="AD59" s="301"/>
      <c r="AE59" s="303"/>
      <c r="AF59" s="301"/>
      <c r="AG59" s="303"/>
      <c r="AH59" s="301"/>
      <c r="AI59" s="303"/>
      <c r="AJ59" s="301"/>
      <c r="AK59" s="562"/>
      <c r="AL59" s="17"/>
      <c r="AM59" s="17"/>
      <c r="AN59" s="17"/>
      <c r="AO59" s="37"/>
      <c r="AP59" s="37"/>
      <c r="AQ59" s="37"/>
      <c r="AR59" s="37"/>
      <c r="AS59" s="37"/>
      <c r="AY59" s="145"/>
      <c r="AZ59" s="145"/>
      <c r="BA59" s="145"/>
      <c r="BC59" s="547"/>
      <c r="BD59" s="563"/>
      <c r="BE59" s="564"/>
      <c r="BF59" s="563"/>
      <c r="BG59" s="563"/>
      <c r="BH59" s="563"/>
      <c r="BI59" s="563"/>
      <c r="BJ59" s="563"/>
      <c r="BK59" s="563"/>
      <c r="BL59" s="563"/>
      <c r="BM59" s="565"/>
      <c r="BN59" s="563"/>
      <c r="BO59" s="563"/>
      <c r="BP59" s="563"/>
      <c r="BQ59" s="563"/>
      <c r="BR59" s="563"/>
      <c r="BS59" s="563"/>
      <c r="BT59" s="563"/>
      <c r="BU59" s="566"/>
      <c r="BV59" s="317"/>
      <c r="BW59" s="321"/>
      <c r="BX59" s="317"/>
      <c r="BY59" s="317"/>
      <c r="BZ59" s="317"/>
      <c r="CA59" s="321"/>
      <c r="CB59" s="317"/>
      <c r="CC59" s="317"/>
      <c r="CD59" s="317"/>
      <c r="CE59" s="317"/>
      <c r="CF59" s="317"/>
      <c r="CG59" s="317"/>
      <c r="CH59" s="317"/>
      <c r="CI59" s="317"/>
      <c r="CJ59" s="317"/>
      <c r="CK59" s="317"/>
      <c r="CL59" s="567"/>
      <c r="CM59" s="281"/>
      <c r="CN59" s="238"/>
      <c r="CO59" s="238"/>
      <c r="CR59" s="153"/>
      <c r="CS59" s="145"/>
      <c r="CT59" s="496">
        <v>0.5</v>
      </c>
      <c r="CU59" s="153"/>
      <c r="CV59" s="153">
        <v>0.8</v>
      </c>
      <c r="CW59" s="145"/>
      <c r="CX59" s="153">
        <v>0.3</v>
      </c>
      <c r="CY59" s="153"/>
      <c r="CZ59" s="153">
        <v>0.2</v>
      </c>
      <c r="DA59" s="153"/>
      <c r="DB59" s="153">
        <v>0</v>
      </c>
      <c r="DC59" s="153"/>
      <c r="DD59" s="153">
        <v>0.25</v>
      </c>
      <c r="DE59" s="153"/>
      <c r="DF59" s="153">
        <v>0</v>
      </c>
      <c r="DG59" s="153"/>
      <c r="DH59" s="474">
        <v>0.25</v>
      </c>
      <c r="DI59" s="153"/>
      <c r="DJ59" s="145"/>
      <c r="DM59" s="46"/>
      <c r="DN59" s="17"/>
      <c r="DO59" s="70">
        <v>7</v>
      </c>
      <c r="DP59" s="497">
        <v>0</v>
      </c>
      <c r="DQ59" s="497">
        <v>0.4</v>
      </c>
      <c r="DR59" s="497">
        <v>0.6</v>
      </c>
      <c r="DS59" s="497">
        <f>SUM(DP59:DR59)</f>
        <v>1</v>
      </c>
      <c r="DT59" s="17"/>
      <c r="DU59" s="19"/>
    </row>
    <row r="60" spans="2:125" ht="12.75" customHeight="1">
      <c r="B60" s="550"/>
      <c r="C60" s="551"/>
      <c r="D60" s="568"/>
      <c r="E60" s="549"/>
      <c r="F60" s="551"/>
      <c r="G60" s="549"/>
      <c r="H60" s="551"/>
      <c r="I60" s="549"/>
      <c r="J60" s="551"/>
      <c r="K60" s="549"/>
      <c r="L60" s="551"/>
      <c r="M60" s="549"/>
      <c r="N60" s="551"/>
      <c r="O60" s="549"/>
      <c r="P60" s="551"/>
      <c r="Q60" s="549"/>
      <c r="R60" s="551"/>
      <c r="S60" s="549"/>
      <c r="T60" s="569"/>
      <c r="U60" s="303"/>
      <c r="V60" s="306"/>
      <c r="W60" s="303"/>
      <c r="X60" s="301"/>
      <c r="Y60" s="303"/>
      <c r="Z60" s="306"/>
      <c r="AA60" s="303"/>
      <c r="AB60" s="301"/>
      <c r="AC60" s="303"/>
      <c r="AD60" s="301"/>
      <c r="AE60" s="303"/>
      <c r="AF60" s="301"/>
      <c r="AG60" s="303"/>
      <c r="AH60" s="301"/>
      <c r="AI60" s="303"/>
      <c r="AJ60" s="301"/>
      <c r="AK60" s="570"/>
      <c r="AL60" s="17"/>
      <c r="AM60" s="17"/>
      <c r="AN60" s="17"/>
      <c r="AO60" s="432"/>
      <c r="AP60" s="432"/>
      <c r="AQ60" s="432"/>
      <c r="AR60" s="432"/>
      <c r="AS60" s="432"/>
      <c r="AY60" s="145"/>
      <c r="AZ60" s="145"/>
      <c r="BA60" s="145"/>
      <c r="BC60" s="554"/>
      <c r="BD60" s="553"/>
      <c r="BE60" s="571"/>
      <c r="BF60" s="553"/>
      <c r="BG60" s="553"/>
      <c r="BH60" s="553"/>
      <c r="BI60" s="553"/>
      <c r="BJ60" s="553"/>
      <c r="BK60" s="553"/>
      <c r="BL60" s="553"/>
      <c r="BM60" s="553"/>
      <c r="BN60" s="553"/>
      <c r="BO60" s="553"/>
      <c r="BP60" s="553"/>
      <c r="BQ60" s="553"/>
      <c r="BR60" s="553"/>
      <c r="BS60" s="553"/>
      <c r="BT60" s="553"/>
      <c r="BU60" s="572"/>
      <c r="BV60" s="317"/>
      <c r="BW60" s="321"/>
      <c r="BX60" s="317"/>
      <c r="BY60" s="317"/>
      <c r="BZ60" s="317"/>
      <c r="CA60" s="321"/>
      <c r="CB60" s="317"/>
      <c r="CC60" s="317"/>
      <c r="CD60" s="317"/>
      <c r="CE60" s="317"/>
      <c r="CF60" s="317"/>
      <c r="CG60" s="317"/>
      <c r="CH60" s="317"/>
      <c r="CI60" s="317"/>
      <c r="CJ60" s="317"/>
      <c r="CK60" s="317"/>
      <c r="CL60" s="573"/>
      <c r="CM60" s="281"/>
      <c r="CN60" s="238"/>
      <c r="CO60" s="238"/>
      <c r="CR60" s="145"/>
      <c r="CS60" s="153"/>
      <c r="CT60" s="498">
        <v>0</v>
      </c>
      <c r="CU60" s="499"/>
      <c r="CV60" s="499">
        <v>0.4</v>
      </c>
      <c r="CW60" s="145"/>
      <c r="CX60" s="499">
        <v>0</v>
      </c>
      <c r="CY60" s="499"/>
      <c r="CZ60" s="499">
        <v>0</v>
      </c>
      <c r="DA60" s="499"/>
      <c r="DB60" s="499">
        <v>0</v>
      </c>
      <c r="DC60" s="499"/>
      <c r="DD60" s="499">
        <v>0.05</v>
      </c>
      <c r="DE60" s="499"/>
      <c r="DF60" s="499">
        <v>0</v>
      </c>
      <c r="DG60" s="499"/>
      <c r="DH60" s="500">
        <v>0.15</v>
      </c>
      <c r="DI60" s="153"/>
      <c r="DJ60" s="145"/>
      <c r="DM60" s="46"/>
      <c r="DN60" s="17"/>
      <c r="DO60" s="70">
        <v>8</v>
      </c>
      <c r="DP60" s="497">
        <v>0</v>
      </c>
      <c r="DQ60" s="497">
        <v>0.3</v>
      </c>
      <c r="DR60" s="497">
        <v>0.7</v>
      </c>
      <c r="DS60" s="497">
        <f>SUM(DP60:DR60)</f>
        <v>1</v>
      </c>
      <c r="DT60" s="17"/>
      <c r="DU60" s="19"/>
    </row>
    <row r="61" spans="2:125" ht="12.75" customHeight="1">
      <c r="B61" s="544">
        <f>SUM(D61:AH61)</f>
        <v>99.99999999999997</v>
      </c>
      <c r="C61" s="443"/>
      <c r="D61" s="574">
        <f>D51</f>
        <v>4.073720980710097</v>
      </c>
      <c r="E61" s="559">
        <f>E51</f>
        <v>0</v>
      </c>
      <c r="F61" s="575">
        <f>F51</f>
        <v>1.5920286343058223</v>
      </c>
      <c r="G61" s="559">
        <f>G51</f>
        <v>0</v>
      </c>
      <c r="H61" s="575">
        <f>H51</f>
        <v>0</v>
      </c>
      <c r="I61" s="559">
        <f>I51</f>
        <v>0</v>
      </c>
      <c r="J61" s="575">
        <f>J51</f>
        <v>13.525791217708981</v>
      </c>
      <c r="K61" s="559">
        <f>K51</f>
        <v>0</v>
      </c>
      <c r="L61" s="575">
        <f>L51</f>
        <v>0.13600988522571086</v>
      </c>
      <c r="M61" s="559">
        <f>M51</f>
        <v>0</v>
      </c>
      <c r="N61" s="575">
        <f>N51</f>
        <v>2.4948514216270135</v>
      </c>
      <c r="O61" s="559">
        <f>O51</f>
        <v>0</v>
      </c>
      <c r="P61" s="575">
        <f>P51</f>
        <v>0</v>
      </c>
      <c r="Q61" s="559">
        <f>Q51</f>
        <v>0</v>
      </c>
      <c r="R61" s="575">
        <f>R51</f>
        <v>0</v>
      </c>
      <c r="S61" s="559">
        <f>S51</f>
        <v>0</v>
      </c>
      <c r="T61" s="576">
        <f>T51</f>
        <v>0</v>
      </c>
      <c r="U61" s="559">
        <f>U51</f>
        <v>0</v>
      </c>
      <c r="V61" s="577">
        <f>V51</f>
        <v>6.487944926674871</v>
      </c>
      <c r="W61" s="559">
        <f>W51</f>
        <v>0</v>
      </c>
      <c r="X61" s="575">
        <f>X51</f>
        <v>0</v>
      </c>
      <c r="Y61" s="559">
        <f>Y51</f>
        <v>0</v>
      </c>
      <c r="Z61" s="577">
        <f>Z51</f>
        <v>71.64035422895907</v>
      </c>
      <c r="AA61" s="559">
        <f>AA51</f>
        <v>0</v>
      </c>
      <c r="AB61" s="575">
        <f>AB51</f>
        <v>0</v>
      </c>
      <c r="AC61" s="559">
        <f>AC51</f>
        <v>0</v>
      </c>
      <c r="AD61" s="575">
        <f>AD51</f>
        <v>0.009150190568863731</v>
      </c>
      <c r="AE61" s="559">
        <f>AE51</f>
        <v>0</v>
      </c>
      <c r="AF61" s="575">
        <f>AF51</f>
        <v>0.040148514219552234</v>
      </c>
      <c r="AG61" s="559">
        <f>AG51</f>
        <v>0</v>
      </c>
      <c r="AH61" s="575">
        <f>AH51</f>
        <v>0</v>
      </c>
      <c r="AI61" s="559">
        <f>AI51</f>
        <v>0</v>
      </c>
      <c r="AJ61" s="561"/>
      <c r="AK61" s="578" t="s">
        <v>300</v>
      </c>
      <c r="AL61" s="17"/>
      <c r="AM61" s="17"/>
      <c r="AN61" s="17"/>
      <c r="AO61" s="432"/>
      <c r="AP61" s="432"/>
      <c r="AQ61" s="432"/>
      <c r="AR61" s="432"/>
      <c r="AS61" s="432"/>
      <c r="AY61" s="145"/>
      <c r="AZ61" s="145"/>
      <c r="BA61" s="145"/>
      <c r="BC61" s="547">
        <f>SUM(BE61:CI61)</f>
        <v>99.99999999999999</v>
      </c>
      <c r="BD61" s="451"/>
      <c r="BE61" s="579">
        <f>BE51</f>
        <v>4.073720980710097</v>
      </c>
      <c r="BF61" s="580">
        <f>BF51</f>
        <v>0</v>
      </c>
      <c r="BG61" s="580">
        <f>BG51</f>
        <v>1.5920286343058223</v>
      </c>
      <c r="BH61" s="580">
        <f>BH51</f>
        <v>0</v>
      </c>
      <c r="BI61" s="580">
        <f>BI51</f>
        <v>0</v>
      </c>
      <c r="BJ61" s="580">
        <f>BJ51</f>
        <v>0</v>
      </c>
      <c r="BK61" s="580">
        <f>BK51</f>
        <v>13.525791217708985</v>
      </c>
      <c r="BL61" s="580">
        <f>BL51</f>
        <v>0</v>
      </c>
      <c r="BM61" s="580">
        <f>BM51</f>
        <v>0.13600988522571092</v>
      </c>
      <c r="BN61" s="580">
        <f>BN51</f>
        <v>0</v>
      </c>
      <c r="BO61" s="580">
        <f>BO51</f>
        <v>2.4948514216270143</v>
      </c>
      <c r="BP61" s="580">
        <f>BP51</f>
        <v>0</v>
      </c>
      <c r="BQ61" s="580">
        <f>BQ51</f>
        <v>0</v>
      </c>
      <c r="BR61" s="580">
        <f>BR51</f>
        <v>0</v>
      </c>
      <c r="BS61" s="580">
        <f>BS51</f>
        <v>0</v>
      </c>
      <c r="BT61" s="580">
        <f>BT51</f>
        <v>0</v>
      </c>
      <c r="BU61" s="581">
        <f>BU51</f>
        <v>0</v>
      </c>
      <c r="BV61" s="580">
        <f>BV51</f>
        <v>0</v>
      </c>
      <c r="BW61" s="582">
        <f>BW51</f>
        <v>6.4879449266748725</v>
      </c>
      <c r="BX61" s="580">
        <f>BX51</f>
        <v>0</v>
      </c>
      <c r="BY61" s="580">
        <f>BY51</f>
        <v>0</v>
      </c>
      <c r="BZ61" s="580">
        <f>BZ51</f>
        <v>0</v>
      </c>
      <c r="CA61" s="582">
        <f>CA51</f>
        <v>71.64035422895908</v>
      </c>
      <c r="CB61" s="580">
        <f>CB51</f>
        <v>0</v>
      </c>
      <c r="CC61" s="580">
        <f>CC51</f>
        <v>0</v>
      </c>
      <c r="CD61" s="580">
        <f>CD51</f>
        <v>0</v>
      </c>
      <c r="CE61" s="580">
        <f>CE51</f>
        <v>0.009150190568863735</v>
      </c>
      <c r="CF61" s="580">
        <f>CF51</f>
        <v>0</v>
      </c>
      <c r="CG61" s="580">
        <f>CG51</f>
        <v>0.040148514219552234</v>
      </c>
      <c r="CH61" s="580">
        <f>CH51</f>
        <v>0</v>
      </c>
      <c r="CI61" s="580">
        <f>CI51</f>
        <v>0</v>
      </c>
      <c r="CJ61" s="451">
        <f>CJ51</f>
        <v>0</v>
      </c>
      <c r="CK61" s="566"/>
      <c r="CL61" s="456" t="s">
        <v>300</v>
      </c>
      <c r="CM61" s="457"/>
      <c r="CN61" s="238"/>
      <c r="CO61" s="238"/>
      <c r="CR61" s="145"/>
      <c r="CS61" s="145"/>
      <c r="CT61" s="145"/>
      <c r="CU61" s="145"/>
      <c r="CV61" s="145"/>
      <c r="CW61" s="145"/>
      <c r="CX61" s="145"/>
      <c r="CY61" s="145"/>
      <c r="CZ61" s="145"/>
      <c r="DA61" s="145"/>
      <c r="DB61" s="145"/>
      <c r="DC61" s="145"/>
      <c r="DD61" s="145"/>
      <c r="DE61" s="145"/>
      <c r="DF61" s="145"/>
      <c r="DG61" s="145"/>
      <c r="DH61" s="145"/>
      <c r="DI61" s="145"/>
      <c r="DJ61" s="145"/>
      <c r="DM61" s="46"/>
      <c r="DN61" s="17"/>
      <c r="DO61" s="70">
        <v>9</v>
      </c>
      <c r="DP61" s="497">
        <v>0.1</v>
      </c>
      <c r="DQ61" s="497">
        <v>0.9</v>
      </c>
      <c r="DR61" s="497">
        <v>0</v>
      </c>
      <c r="DS61" s="497">
        <f>SUM(DP61:DR61)</f>
        <v>1</v>
      </c>
      <c r="DT61" s="17"/>
      <c r="DU61" s="19"/>
    </row>
    <row r="62" spans="2:125" ht="12.75" customHeight="1">
      <c r="B62" s="306"/>
      <c r="C62" s="301"/>
      <c r="D62" s="583"/>
      <c r="E62" s="303"/>
      <c r="F62" s="301"/>
      <c r="G62" s="303"/>
      <c r="H62" s="301"/>
      <c r="I62" s="303"/>
      <c r="J62" s="301"/>
      <c r="K62" s="303"/>
      <c r="L62" s="301"/>
      <c r="M62" s="303"/>
      <c r="N62" s="301"/>
      <c r="O62" s="303"/>
      <c r="P62" s="301"/>
      <c r="Q62" s="303"/>
      <c r="R62" s="301"/>
      <c r="S62" s="303"/>
      <c r="T62" s="307"/>
      <c r="U62" s="303"/>
      <c r="V62" s="306"/>
      <c r="W62" s="303"/>
      <c r="X62" s="301"/>
      <c r="Y62" s="303"/>
      <c r="Z62" s="306"/>
      <c r="AA62" s="303"/>
      <c r="AB62" s="301"/>
      <c r="AC62" s="303"/>
      <c r="AD62" s="301"/>
      <c r="AE62" s="303"/>
      <c r="AF62" s="301"/>
      <c r="AG62" s="303"/>
      <c r="AH62" s="301"/>
      <c r="AI62" s="303"/>
      <c r="AJ62" s="307"/>
      <c r="AK62" s="21"/>
      <c r="AL62" s="17"/>
      <c r="AM62" s="17"/>
      <c r="AN62" s="17"/>
      <c r="AO62" s="432"/>
      <c r="AP62" s="432"/>
      <c r="AQ62" s="432"/>
      <c r="AR62" s="432"/>
      <c r="AS62" s="432"/>
      <c r="AY62" s="145"/>
      <c r="AZ62" s="145"/>
      <c r="BA62" s="145"/>
      <c r="BC62" s="321"/>
      <c r="BD62" s="317"/>
      <c r="BE62" s="584"/>
      <c r="BF62" s="317"/>
      <c r="BG62" s="317"/>
      <c r="BH62" s="317"/>
      <c r="BI62" s="317"/>
      <c r="BJ62" s="317"/>
      <c r="BK62" s="317"/>
      <c r="BL62" s="317"/>
      <c r="BM62" s="317"/>
      <c r="BN62" s="317"/>
      <c r="BO62" s="317"/>
      <c r="BP62" s="317"/>
      <c r="BQ62" s="317"/>
      <c r="BR62" s="317"/>
      <c r="BS62" s="317"/>
      <c r="BT62" s="317"/>
      <c r="BU62" s="322"/>
      <c r="BV62" s="317"/>
      <c r="BW62" s="321"/>
      <c r="BX62" s="317"/>
      <c r="BY62" s="317"/>
      <c r="BZ62" s="317"/>
      <c r="CA62" s="321"/>
      <c r="CB62" s="317"/>
      <c r="CC62" s="317"/>
      <c r="CD62" s="317"/>
      <c r="CE62" s="317"/>
      <c r="CF62" s="317"/>
      <c r="CG62" s="317"/>
      <c r="CH62" s="317"/>
      <c r="CI62" s="317"/>
      <c r="CJ62" s="317"/>
      <c r="CK62" s="322"/>
      <c r="CL62" s="461"/>
      <c r="CM62" s="281"/>
      <c r="CN62" s="238"/>
      <c r="CO62" s="238"/>
      <c r="CS62" s="145"/>
      <c r="CT62" s="539" t="s">
        <v>318</v>
      </c>
      <c r="CU62" s="466"/>
      <c r="CV62" s="466" t="s">
        <v>186</v>
      </c>
      <c r="CW62" s="145"/>
      <c r="CX62" s="466" t="s">
        <v>187</v>
      </c>
      <c r="CY62" s="466"/>
      <c r="CZ62" s="466" t="s">
        <v>319</v>
      </c>
      <c r="DA62" s="466"/>
      <c r="DB62" s="466" t="s">
        <v>320</v>
      </c>
      <c r="DC62" s="466"/>
      <c r="DD62" s="469" t="s">
        <v>281</v>
      </c>
      <c r="DE62" s="466"/>
      <c r="DF62" s="469" t="s">
        <v>227</v>
      </c>
      <c r="DG62" s="466"/>
      <c r="DH62" s="471" t="s">
        <v>298</v>
      </c>
      <c r="DI62" s="153"/>
      <c r="DJ62" s="145"/>
      <c r="DM62" s="46"/>
      <c r="DN62" s="17"/>
      <c r="DO62" s="70">
        <v>10</v>
      </c>
      <c r="DP62" s="497">
        <v>0.1</v>
      </c>
      <c r="DQ62" s="497">
        <v>0.8</v>
      </c>
      <c r="DR62" s="497">
        <v>0.1</v>
      </c>
      <c r="DS62" s="497">
        <f>SUM(DP62:DR62)</f>
        <v>1</v>
      </c>
      <c r="DT62" s="17"/>
      <c r="DU62" s="216"/>
    </row>
    <row r="63" spans="2:125" ht="12.75" customHeight="1">
      <c r="B63" s="306"/>
      <c r="C63" s="301"/>
      <c r="D63" s="585">
        <v>94.1954</v>
      </c>
      <c r="E63" s="586"/>
      <c r="F63" s="587">
        <v>61.979</v>
      </c>
      <c r="G63" s="586"/>
      <c r="H63" s="587">
        <v>29.8814</v>
      </c>
      <c r="I63" s="586"/>
      <c r="J63" s="587">
        <v>56.0794</v>
      </c>
      <c r="K63" s="586"/>
      <c r="L63" s="587">
        <v>40.3044</v>
      </c>
      <c r="M63" s="586"/>
      <c r="N63" s="587">
        <v>81.3794</v>
      </c>
      <c r="O63" s="586"/>
      <c r="P63" s="587">
        <v>223.1994</v>
      </c>
      <c r="Q63" s="586"/>
      <c r="R63" s="587">
        <v>103.6194</v>
      </c>
      <c r="S63" s="586"/>
      <c r="T63" s="588">
        <v>155.3394</v>
      </c>
      <c r="U63" s="586"/>
      <c r="V63" s="589">
        <v>101.912</v>
      </c>
      <c r="W63" s="586"/>
      <c r="X63" s="587">
        <v>69.6182</v>
      </c>
      <c r="Y63" s="586"/>
      <c r="Z63" s="589">
        <v>60.0848</v>
      </c>
      <c r="AA63" s="586"/>
      <c r="AB63" s="587">
        <v>123.2188</v>
      </c>
      <c r="AC63" s="586"/>
      <c r="AD63" s="587">
        <v>79.8788</v>
      </c>
      <c r="AE63" s="586"/>
      <c r="AF63" s="587">
        <v>159.8</v>
      </c>
      <c r="AG63" s="586"/>
      <c r="AH63" s="587">
        <v>141.9446</v>
      </c>
      <c r="AI63" s="590"/>
      <c r="AJ63" s="307"/>
      <c r="AK63" s="21" t="s">
        <v>326</v>
      </c>
      <c r="AL63" s="153"/>
      <c r="AM63" s="153"/>
      <c r="AN63" s="153"/>
      <c r="AO63" s="153"/>
      <c r="AP63" s="153"/>
      <c r="AQ63" s="153"/>
      <c r="AR63" s="153"/>
      <c r="AS63" s="145"/>
      <c r="AY63" s="145"/>
      <c r="AZ63" s="145"/>
      <c r="BA63" s="145"/>
      <c r="BC63" s="321"/>
      <c r="BD63" s="317"/>
      <c r="BE63" s="591">
        <v>94.1954</v>
      </c>
      <c r="BF63" s="419"/>
      <c r="BG63" s="419">
        <v>61.979</v>
      </c>
      <c r="BH63" s="419"/>
      <c r="BI63" s="419">
        <v>29.8814</v>
      </c>
      <c r="BJ63" s="419"/>
      <c r="BK63" s="419">
        <v>56.0794</v>
      </c>
      <c r="BL63" s="419"/>
      <c r="BM63" s="419">
        <v>40.3044</v>
      </c>
      <c r="BN63" s="419"/>
      <c r="BO63" s="419">
        <v>81.3794</v>
      </c>
      <c r="BP63" s="419"/>
      <c r="BQ63" s="419">
        <v>223.1994</v>
      </c>
      <c r="BR63" s="419"/>
      <c r="BS63" s="419">
        <v>103.6194</v>
      </c>
      <c r="BT63" s="419"/>
      <c r="BU63" s="592">
        <v>155.3394</v>
      </c>
      <c r="BV63" s="419"/>
      <c r="BW63" s="593">
        <v>101.912</v>
      </c>
      <c r="BX63" s="419"/>
      <c r="BY63" s="419">
        <v>69.6182</v>
      </c>
      <c r="BZ63" s="419"/>
      <c r="CA63" s="593">
        <v>60.0848</v>
      </c>
      <c r="CB63" s="419"/>
      <c r="CC63" s="419">
        <v>123.2188</v>
      </c>
      <c r="CD63" s="419"/>
      <c r="CE63" s="419">
        <v>79.8788</v>
      </c>
      <c r="CF63" s="419"/>
      <c r="CG63" s="419">
        <v>159.8</v>
      </c>
      <c r="CH63" s="419"/>
      <c r="CI63" s="419">
        <v>141.9446</v>
      </c>
      <c r="CJ63" s="594"/>
      <c r="CK63" s="322"/>
      <c r="CL63" s="461" t="s">
        <v>326</v>
      </c>
      <c r="CM63" s="281"/>
      <c r="CN63" s="287"/>
      <c r="CO63" s="287"/>
      <c r="CT63" s="145">
        <f>BQ56</f>
        <v>0</v>
      </c>
      <c r="CU63" s="145"/>
      <c r="CV63" s="145">
        <f>CV50</f>
        <v>0.25962997010033007</v>
      </c>
      <c r="CW63" s="145"/>
      <c r="CX63" s="145">
        <f>CX50</f>
        <v>0.6198122063371881</v>
      </c>
      <c r="CY63" s="145"/>
      <c r="CZ63" s="145">
        <f>BO56</f>
        <v>0.11432524273312204</v>
      </c>
      <c r="DA63" s="145"/>
      <c r="DB63" s="145">
        <f>BU56</f>
        <v>0</v>
      </c>
      <c r="DC63" s="145"/>
      <c r="DD63" s="145">
        <f>DD50</f>
        <v>0.297306634034948</v>
      </c>
      <c r="DE63" s="145"/>
      <c r="DF63" s="145">
        <f>DF50</f>
        <v>0</v>
      </c>
      <c r="DG63" s="145"/>
      <c r="DH63" s="145">
        <f>DH50</f>
        <v>0.328288122319176</v>
      </c>
      <c r="DI63" s="145"/>
      <c r="DJ63" s="145"/>
      <c r="DM63" s="46"/>
      <c r="DN63" s="17"/>
      <c r="DO63" s="70">
        <v>11</v>
      </c>
      <c r="DP63" s="497">
        <v>0.1</v>
      </c>
      <c r="DQ63" s="497">
        <v>0.7</v>
      </c>
      <c r="DR63" s="497">
        <v>0.2</v>
      </c>
      <c r="DS63" s="497">
        <f>SUM(DP63:DR63)</f>
        <v>0.9999999999999999</v>
      </c>
      <c r="DT63" s="17"/>
      <c r="DU63" s="216"/>
    </row>
    <row r="64" spans="2:125" ht="12.75" customHeight="1">
      <c r="B64" s="306"/>
      <c r="C64" s="301"/>
      <c r="D64" s="583"/>
      <c r="E64" s="303"/>
      <c r="F64" s="301"/>
      <c r="G64" s="303"/>
      <c r="H64" s="301"/>
      <c r="I64" s="303"/>
      <c r="J64" s="301"/>
      <c r="K64" s="303"/>
      <c r="L64" s="301"/>
      <c r="M64" s="303"/>
      <c r="N64" s="301"/>
      <c r="O64" s="303"/>
      <c r="P64" s="301"/>
      <c r="Q64" s="303"/>
      <c r="R64" s="301"/>
      <c r="S64" s="303"/>
      <c r="T64" s="307"/>
      <c r="U64" s="303"/>
      <c r="V64" s="306"/>
      <c r="W64" s="303"/>
      <c r="X64" s="301"/>
      <c r="Y64" s="303"/>
      <c r="Z64" s="306"/>
      <c r="AA64" s="303"/>
      <c r="AB64" s="301"/>
      <c r="AC64" s="303"/>
      <c r="AD64" s="301"/>
      <c r="AE64" s="303"/>
      <c r="AF64" s="301"/>
      <c r="AG64" s="303"/>
      <c r="AH64" s="301"/>
      <c r="AI64" s="303"/>
      <c r="AJ64" s="307"/>
      <c r="AK64" s="21" t="s">
        <v>327</v>
      </c>
      <c r="AL64" s="17"/>
      <c r="AM64" s="17"/>
      <c r="AN64" s="17"/>
      <c r="AO64" s="17"/>
      <c r="AP64" s="17"/>
      <c r="AQ64" s="17"/>
      <c r="AR64" s="17"/>
      <c r="BC64" s="321"/>
      <c r="BD64" s="317"/>
      <c r="BE64" s="584"/>
      <c r="BF64" s="317"/>
      <c r="BG64" s="317"/>
      <c r="BH64" s="317"/>
      <c r="BI64" s="317"/>
      <c r="BJ64" s="317"/>
      <c r="BK64" s="317"/>
      <c r="BL64" s="317"/>
      <c r="BM64" s="317"/>
      <c r="BN64" s="317"/>
      <c r="BO64" s="317"/>
      <c r="BP64" s="317"/>
      <c r="BQ64" s="317"/>
      <c r="BR64" s="317"/>
      <c r="BS64" s="317"/>
      <c r="BT64" s="317"/>
      <c r="BU64" s="322"/>
      <c r="BV64" s="317"/>
      <c r="BW64" s="321"/>
      <c r="BX64" s="317"/>
      <c r="BY64" s="317"/>
      <c r="BZ64" s="317"/>
      <c r="CA64" s="321"/>
      <c r="CB64" s="317"/>
      <c r="CC64" s="317"/>
      <c r="CD64" s="317"/>
      <c r="CE64" s="317"/>
      <c r="CF64" s="317"/>
      <c r="CG64" s="317"/>
      <c r="CH64" s="317"/>
      <c r="CI64" s="317"/>
      <c r="CJ64" s="317"/>
      <c r="CK64" s="322"/>
      <c r="CL64" s="461" t="s">
        <v>327</v>
      </c>
      <c r="CM64" s="281"/>
      <c r="CN64" s="238"/>
      <c r="CO64" s="238"/>
      <c r="CT64" s="496">
        <f>P56</f>
        <v>0</v>
      </c>
      <c r="CU64" s="153"/>
      <c r="CV64" s="595">
        <f>F57</f>
        <v>0.2596299701003301</v>
      </c>
      <c r="CW64" s="145"/>
      <c r="CX64" s="153">
        <f>J56</f>
        <v>0.619812206337188</v>
      </c>
      <c r="CY64" s="153"/>
      <c r="CZ64" s="153">
        <f>N56</f>
        <v>0.11432524273312202</v>
      </c>
      <c r="DA64" s="153"/>
      <c r="DB64" s="153">
        <f>T56</f>
        <v>0</v>
      </c>
      <c r="DC64" s="153"/>
      <c r="DD64" s="153">
        <f>V56</f>
        <v>0.29730663403494795</v>
      </c>
      <c r="DE64" s="153"/>
      <c r="DF64" s="596">
        <f>X56</f>
        <v>0</v>
      </c>
      <c r="DG64" s="153"/>
      <c r="DH64" s="556">
        <f>Z56/10</f>
        <v>0.3282881223191759</v>
      </c>
      <c r="DI64" s="145"/>
      <c r="DJ64" s="145"/>
      <c r="DM64" s="46"/>
      <c r="DN64" s="17"/>
      <c r="DO64" s="70">
        <v>12</v>
      </c>
      <c r="DP64" s="497">
        <v>0.1</v>
      </c>
      <c r="DQ64" s="497">
        <v>0.6</v>
      </c>
      <c r="DR64" s="497">
        <v>0.3</v>
      </c>
      <c r="DS64" s="497">
        <f>SUM(DP64:DR64)</f>
        <v>0.9999999999999999</v>
      </c>
      <c r="DT64" s="17"/>
      <c r="DU64" s="216"/>
    </row>
    <row r="65" spans="2:125" ht="15" customHeight="1">
      <c r="B65" s="306"/>
      <c r="C65" s="301"/>
      <c r="D65" s="583">
        <f>D61*D63</f>
        <v>383.7257772663799</v>
      </c>
      <c r="E65" s="303"/>
      <c r="F65" s="301">
        <f>F61*F63</f>
        <v>98.67234272564056</v>
      </c>
      <c r="G65" s="303"/>
      <c r="H65" s="301">
        <f>H61*H63</f>
        <v>0</v>
      </c>
      <c r="I65" s="303"/>
      <c r="J65" s="301">
        <f>J61*J63</f>
        <v>758.5182560143891</v>
      </c>
      <c r="K65" s="303"/>
      <c r="L65" s="301">
        <f>L61*L63</f>
        <v>5.481796818091141</v>
      </c>
      <c r="M65" s="303"/>
      <c r="N65" s="301">
        <f>N61*N63</f>
        <v>203.0295117811534</v>
      </c>
      <c r="O65" s="303"/>
      <c r="P65" s="301">
        <f>P61*P63</f>
        <v>0</v>
      </c>
      <c r="Q65" s="303"/>
      <c r="R65" s="301">
        <f>R61*R63</f>
        <v>0</v>
      </c>
      <c r="S65" s="303"/>
      <c r="T65" s="307">
        <f>T61*T63</f>
        <v>0</v>
      </c>
      <c r="U65" s="303"/>
      <c r="V65" s="306">
        <f>V61*V63</f>
        <v>661.1994433672895</v>
      </c>
      <c r="W65" s="303"/>
      <c r="X65" s="301">
        <f>X61*X63</f>
        <v>0</v>
      </c>
      <c r="Y65" s="303"/>
      <c r="Z65" s="306">
        <f>Z61*Z63</f>
        <v>4304.49635577616</v>
      </c>
      <c r="AA65" s="303"/>
      <c r="AB65" s="301">
        <f>AB61*AB63</f>
        <v>0</v>
      </c>
      <c r="AC65" s="303"/>
      <c r="AD65" s="301">
        <f>AD61*AD63</f>
        <v>0.7309062424121522</v>
      </c>
      <c r="AE65" s="303"/>
      <c r="AF65" s="301">
        <f>AF61*AF63</f>
        <v>6.415732572284448</v>
      </c>
      <c r="AG65" s="303"/>
      <c r="AH65" s="301">
        <f>AH61*AH63</f>
        <v>0</v>
      </c>
      <c r="AI65" s="303"/>
      <c r="AJ65" s="307">
        <f>SUM(D65:AH65)</f>
        <v>6422.2701225638</v>
      </c>
      <c r="AK65" s="458" t="s">
        <v>328</v>
      </c>
      <c r="BC65" s="321"/>
      <c r="BD65" s="317"/>
      <c r="BE65" s="584">
        <f>BE61*BE63</f>
        <v>383.7257772663799</v>
      </c>
      <c r="BF65" s="317"/>
      <c r="BG65" s="317">
        <f>BG61*BG63</f>
        <v>98.67234272564056</v>
      </c>
      <c r="BH65" s="317"/>
      <c r="BI65" s="317">
        <f>BI61*BI63</f>
        <v>0</v>
      </c>
      <c r="BJ65" s="317"/>
      <c r="BK65" s="317">
        <f>BK61*BK63</f>
        <v>758.5182560143893</v>
      </c>
      <c r="BL65" s="317"/>
      <c r="BM65" s="317">
        <f>BM61*BM63</f>
        <v>5.481796818091143</v>
      </c>
      <c r="BN65" s="317"/>
      <c r="BO65" s="317">
        <f>BO61*BO63</f>
        <v>203.02951178115347</v>
      </c>
      <c r="BP65" s="317"/>
      <c r="BQ65" s="317">
        <f>BQ61*BQ63</f>
        <v>0</v>
      </c>
      <c r="BR65" s="317"/>
      <c r="BS65" s="317">
        <f>BS61*BS63</f>
        <v>0</v>
      </c>
      <c r="BT65" s="317"/>
      <c r="BU65" s="322">
        <f>BU61*BU63</f>
        <v>0</v>
      </c>
      <c r="BV65" s="317"/>
      <c r="BW65" s="321">
        <f>BW61*BW63</f>
        <v>661.1994433672896</v>
      </c>
      <c r="BX65" s="317"/>
      <c r="BY65" s="317">
        <f>BY61*BY63</f>
        <v>0</v>
      </c>
      <c r="BZ65" s="317"/>
      <c r="CA65" s="321">
        <f>CA61*CA63</f>
        <v>4304.496355776161</v>
      </c>
      <c r="CB65" s="317"/>
      <c r="CC65" s="317">
        <f>CC61*CC63</f>
        <v>0</v>
      </c>
      <c r="CD65" s="317"/>
      <c r="CE65" s="317">
        <f>CE61*CE63</f>
        <v>0.7309062424121525</v>
      </c>
      <c r="CF65" s="317"/>
      <c r="CG65" s="317">
        <f>CG61*CG63</f>
        <v>6.415732572284448</v>
      </c>
      <c r="CH65" s="317"/>
      <c r="CI65" s="317">
        <f>CI61*CI63</f>
        <v>0</v>
      </c>
      <c r="CJ65" s="317"/>
      <c r="CK65" s="322">
        <f>SUM(BE65:CI65)</f>
        <v>6422.270122563801</v>
      </c>
      <c r="CL65" s="461" t="s">
        <v>328</v>
      </c>
      <c r="CM65" s="281"/>
      <c r="CN65" s="238"/>
      <c r="CO65" s="238"/>
      <c r="CT65" s="496">
        <v>0</v>
      </c>
      <c r="CU65" s="153"/>
      <c r="CV65" s="153">
        <v>0.25</v>
      </c>
      <c r="CW65" s="145"/>
      <c r="CX65" s="153">
        <v>0.5</v>
      </c>
      <c r="CY65" s="153"/>
      <c r="CZ65" s="153">
        <v>0.25</v>
      </c>
      <c r="DA65" s="153"/>
      <c r="DB65" s="153">
        <v>0.25</v>
      </c>
      <c r="DC65" s="153"/>
      <c r="DD65" s="153">
        <v>0.28</v>
      </c>
      <c r="DE65" s="153"/>
      <c r="DF65" s="153">
        <v>0.6</v>
      </c>
      <c r="DG65" s="153"/>
      <c r="DH65" s="474">
        <v>0.3</v>
      </c>
      <c r="DI65" s="145"/>
      <c r="DJ65" s="145"/>
      <c r="DM65" s="46"/>
      <c r="DN65" s="17"/>
      <c r="DO65" s="70">
        <v>13</v>
      </c>
      <c r="DP65" s="497">
        <v>0.1</v>
      </c>
      <c r="DQ65" s="497">
        <v>0.5</v>
      </c>
      <c r="DR65" s="497">
        <v>0.4</v>
      </c>
      <c r="DS65" s="497">
        <f>SUM(DP65:DR65)</f>
        <v>1</v>
      </c>
      <c r="DT65" s="17"/>
      <c r="DU65" s="216"/>
    </row>
    <row r="66" spans="2:125" ht="15" customHeight="1">
      <c r="B66" s="306"/>
      <c r="C66" s="301"/>
      <c r="D66" s="583"/>
      <c r="E66" s="303"/>
      <c r="F66" s="301"/>
      <c r="G66" s="303"/>
      <c r="H66" s="301"/>
      <c r="I66" s="303"/>
      <c r="J66" s="301"/>
      <c r="K66" s="303"/>
      <c r="L66" s="301"/>
      <c r="M66" s="303"/>
      <c r="N66" s="301"/>
      <c r="O66" s="303"/>
      <c r="P66" s="301"/>
      <c r="Q66" s="303"/>
      <c r="R66" s="301"/>
      <c r="S66" s="303"/>
      <c r="T66" s="307"/>
      <c r="U66" s="303"/>
      <c r="V66" s="306"/>
      <c r="W66" s="303"/>
      <c r="X66" s="301"/>
      <c r="Y66" s="303"/>
      <c r="Z66" s="306"/>
      <c r="AA66" s="303"/>
      <c r="AB66" s="301"/>
      <c r="AC66" s="303"/>
      <c r="AD66" s="301"/>
      <c r="AE66" s="303"/>
      <c r="AF66" s="301"/>
      <c r="AG66" s="303"/>
      <c r="AH66" s="301"/>
      <c r="AI66" s="303"/>
      <c r="AJ66" s="307"/>
      <c r="AK66" s="458"/>
      <c r="BC66" s="321"/>
      <c r="BD66" s="317"/>
      <c r="BE66" s="584"/>
      <c r="BF66" s="317"/>
      <c r="BG66" s="317"/>
      <c r="BH66" s="317"/>
      <c r="BI66" s="317"/>
      <c r="BJ66" s="317"/>
      <c r="BK66" s="317"/>
      <c r="BL66" s="317"/>
      <c r="BM66" s="317"/>
      <c r="BN66" s="317"/>
      <c r="BO66" s="317"/>
      <c r="BP66" s="317"/>
      <c r="BQ66" s="317"/>
      <c r="BR66" s="317"/>
      <c r="BS66" s="317"/>
      <c r="BT66" s="317"/>
      <c r="BU66" s="322"/>
      <c r="BV66" s="317"/>
      <c r="BW66" s="321"/>
      <c r="BX66" s="317"/>
      <c r="BY66" s="317"/>
      <c r="BZ66" s="317"/>
      <c r="CA66" s="321"/>
      <c r="CB66" s="317"/>
      <c r="CC66" s="317"/>
      <c r="CD66" s="317"/>
      <c r="CE66" s="317"/>
      <c r="CF66" s="317"/>
      <c r="CG66" s="317"/>
      <c r="CH66" s="317"/>
      <c r="CI66" s="317"/>
      <c r="CJ66" s="317"/>
      <c r="CK66" s="322"/>
      <c r="CL66" s="461"/>
      <c r="CM66" s="281"/>
      <c r="CN66" s="238"/>
      <c r="CO66" s="238"/>
      <c r="CT66" s="498">
        <v>0</v>
      </c>
      <c r="CU66" s="499"/>
      <c r="CV66" s="499">
        <v>0.1</v>
      </c>
      <c r="CW66" s="145"/>
      <c r="CX66" s="499">
        <v>0.2</v>
      </c>
      <c r="CY66" s="499"/>
      <c r="CZ66" s="499">
        <v>0.1</v>
      </c>
      <c r="DA66" s="499"/>
      <c r="DB66" s="499">
        <v>0.1</v>
      </c>
      <c r="DC66" s="499"/>
      <c r="DD66" s="499">
        <v>0.2</v>
      </c>
      <c r="DE66" s="499"/>
      <c r="DF66" s="499">
        <v>0.3</v>
      </c>
      <c r="DG66" s="499"/>
      <c r="DH66" s="500">
        <v>0.2</v>
      </c>
      <c r="DI66" s="145"/>
      <c r="DJ66" s="145"/>
      <c r="DM66" s="46"/>
      <c r="DN66" s="17"/>
      <c r="DO66" s="70">
        <v>14</v>
      </c>
      <c r="DP66" s="497">
        <v>0.1</v>
      </c>
      <c r="DQ66" s="497">
        <v>0.4</v>
      </c>
      <c r="DR66" s="497">
        <v>0.5</v>
      </c>
      <c r="DS66" s="497">
        <f>SUM(DP66:DR66)</f>
        <v>1</v>
      </c>
      <c r="DT66" s="17"/>
      <c r="DU66" s="19"/>
    </row>
    <row r="67" spans="2:125" ht="15" customHeight="1">
      <c r="B67" s="597"/>
      <c r="C67" s="598"/>
      <c r="D67" s="599">
        <f>D65/AJ65*100</f>
        <v>5.974924286012354</v>
      </c>
      <c r="E67" s="600"/>
      <c r="F67" s="601">
        <f>F65/AJ65*100</f>
        <v>1.5364091021174628</v>
      </c>
      <c r="G67" s="600"/>
      <c r="H67" s="601">
        <f>H65/AJ65*100</f>
        <v>0</v>
      </c>
      <c r="I67" s="600"/>
      <c r="J67" s="601">
        <f>J65/AJ65*100</f>
        <v>11.810749805577862</v>
      </c>
      <c r="K67" s="600"/>
      <c r="L67" s="601">
        <f>L65/AJ65*100</f>
        <v>0.08535606122874792</v>
      </c>
      <c r="M67" s="600"/>
      <c r="N67" s="601">
        <f>N65/AJ65*100</f>
        <v>3.161335601064738</v>
      </c>
      <c r="O67" s="600"/>
      <c r="P67" s="601">
        <f>P65/AJ65*100</f>
        <v>0</v>
      </c>
      <c r="Q67" s="600"/>
      <c r="R67" s="601">
        <f>R65/AJ65*100</f>
        <v>0</v>
      </c>
      <c r="S67" s="600"/>
      <c r="T67" s="602">
        <f>T65/AJ65*100</f>
        <v>0</v>
      </c>
      <c r="U67" s="590"/>
      <c r="V67" s="603">
        <f>V65/AJ65*100</f>
        <v>10.295416274134164</v>
      </c>
      <c r="W67" s="600"/>
      <c r="X67" s="601">
        <f>X65/AJ65*100</f>
        <v>0</v>
      </c>
      <c r="Y67" s="600"/>
      <c r="Z67" s="603">
        <f>Z65/AJ65*100</f>
        <v>67.02452985670719</v>
      </c>
      <c r="AA67" s="600"/>
      <c r="AB67" s="601">
        <f>AB65/AJ65*100</f>
        <v>0</v>
      </c>
      <c r="AC67" s="600"/>
      <c r="AD67" s="601">
        <f>AD65/AJ65*100</f>
        <v>0.011380808163833056</v>
      </c>
      <c r="AE67" s="600"/>
      <c r="AF67" s="601">
        <f>AF65/AJ65*100</f>
        <v>0.09989820499364571</v>
      </c>
      <c r="AG67" s="600"/>
      <c r="AH67" s="601">
        <f>AH65/AJ65*100</f>
        <v>0</v>
      </c>
      <c r="AI67" s="600"/>
      <c r="AJ67" s="604">
        <f>SUM(D67:AH67)</f>
        <v>100</v>
      </c>
      <c r="AK67" s="605" t="s">
        <v>294</v>
      </c>
      <c r="BC67" s="606"/>
      <c r="BD67" s="607"/>
      <c r="BE67" s="608">
        <f>BE65/CK65*100</f>
        <v>5.974924286012354</v>
      </c>
      <c r="BF67" s="609"/>
      <c r="BG67" s="609">
        <f>BG65/CK65*100</f>
        <v>1.5364091021174626</v>
      </c>
      <c r="BH67" s="609"/>
      <c r="BI67" s="609">
        <f>BI65/CK65*100</f>
        <v>0</v>
      </c>
      <c r="BJ67" s="609"/>
      <c r="BK67" s="609">
        <f>BK65/CK65*100</f>
        <v>11.810749805577862</v>
      </c>
      <c r="BL67" s="609"/>
      <c r="BM67" s="609">
        <f>BM65/CK65*100</f>
        <v>0.08535606122874793</v>
      </c>
      <c r="BN67" s="609"/>
      <c r="BO67" s="609">
        <f>BO65/CK65*100</f>
        <v>3.1613356010647387</v>
      </c>
      <c r="BP67" s="609"/>
      <c r="BQ67" s="609">
        <f>BQ65/CK65*100</f>
        <v>0</v>
      </c>
      <c r="BR67" s="609"/>
      <c r="BS67" s="609">
        <f>BS65/CK65*100</f>
        <v>0</v>
      </c>
      <c r="BT67" s="609"/>
      <c r="BU67" s="610">
        <f>BU65/CK65*100</f>
        <v>0</v>
      </c>
      <c r="BV67" s="611"/>
      <c r="BW67" s="612">
        <f>BW65/CK65*100</f>
        <v>10.295416274134164</v>
      </c>
      <c r="BX67" s="609"/>
      <c r="BY67" s="609">
        <f>BY65/CK65*100</f>
        <v>0</v>
      </c>
      <c r="BZ67" s="609"/>
      <c r="CA67" s="612">
        <f>CA65/CK65*100</f>
        <v>67.0245298567072</v>
      </c>
      <c r="CB67" s="609"/>
      <c r="CC67" s="609">
        <f>CC65/CK65*100</f>
        <v>0</v>
      </c>
      <c r="CD67" s="609"/>
      <c r="CE67" s="609">
        <f>CE65/CK65*100</f>
        <v>0.01138080816383306</v>
      </c>
      <c r="CF67" s="609"/>
      <c r="CG67" s="609">
        <f>CG65/CK65*100</f>
        <v>0.09989820499364571</v>
      </c>
      <c r="CH67" s="609"/>
      <c r="CI67" s="609">
        <f>CI65/CK65*100</f>
        <v>0</v>
      </c>
      <c r="CJ67" s="613"/>
      <c r="CK67" s="614">
        <f>SUM(BE67:CI67)</f>
        <v>100.00000000000001</v>
      </c>
      <c r="CL67" s="615" t="s">
        <v>294</v>
      </c>
      <c r="CM67" s="457"/>
      <c r="CN67" s="238"/>
      <c r="CO67" s="238"/>
      <c r="CT67" s="145"/>
      <c r="CU67" s="145"/>
      <c r="CV67" s="145"/>
      <c r="CW67" s="145"/>
      <c r="CX67" s="145"/>
      <c r="CY67" s="145"/>
      <c r="CZ67" s="145"/>
      <c r="DA67" s="145"/>
      <c r="DB67" s="145"/>
      <c r="DC67" s="145"/>
      <c r="DD67" s="145"/>
      <c r="DE67" s="145"/>
      <c r="DF67" s="145"/>
      <c r="DG67" s="145"/>
      <c r="DH67" s="145"/>
      <c r="DI67" s="145"/>
      <c r="DJ67" s="145"/>
      <c r="DM67" s="46"/>
      <c r="DN67" s="17"/>
      <c r="DO67" s="70">
        <v>15</v>
      </c>
      <c r="DP67" s="497">
        <v>0.1</v>
      </c>
      <c r="DQ67" s="497">
        <v>0.3</v>
      </c>
      <c r="DR67" s="497">
        <v>0.6</v>
      </c>
      <c r="DS67" s="497">
        <f>SUM(DP67:DR67)</f>
        <v>0.9999999999999999</v>
      </c>
      <c r="DT67" s="17"/>
      <c r="DU67" s="19"/>
    </row>
    <row r="68" spans="2:125" ht="15" customHeight="1">
      <c r="B68" s="570"/>
      <c r="C68" s="616"/>
      <c r="D68" s="617" t="s">
        <v>272</v>
      </c>
      <c r="E68" s="618"/>
      <c r="F68" s="617" t="s">
        <v>273</v>
      </c>
      <c r="G68" s="618"/>
      <c r="H68" s="617" t="s">
        <v>274</v>
      </c>
      <c r="I68" s="618"/>
      <c r="J68" s="619" t="s">
        <v>275</v>
      </c>
      <c r="K68" s="618"/>
      <c r="L68" s="620" t="s">
        <v>276</v>
      </c>
      <c r="M68" s="618"/>
      <c r="N68" s="620" t="s">
        <v>277</v>
      </c>
      <c r="O68" s="618"/>
      <c r="P68" s="620" t="s">
        <v>278</v>
      </c>
      <c r="Q68" s="618"/>
      <c r="R68" s="619" t="s">
        <v>279</v>
      </c>
      <c r="S68" s="618"/>
      <c r="T68" s="619" t="s">
        <v>280</v>
      </c>
      <c r="U68" s="621"/>
      <c r="V68" s="620" t="s">
        <v>281</v>
      </c>
      <c r="W68" s="618"/>
      <c r="X68" s="620" t="s">
        <v>227</v>
      </c>
      <c r="Y68" s="618"/>
      <c r="Z68" s="620" t="s">
        <v>282</v>
      </c>
      <c r="AA68" s="618"/>
      <c r="AB68" s="620" t="s">
        <v>238</v>
      </c>
      <c r="AC68" s="618"/>
      <c r="AD68" s="620" t="s">
        <v>220</v>
      </c>
      <c r="AE68" s="618"/>
      <c r="AF68" s="620" t="s">
        <v>283</v>
      </c>
      <c r="AG68" s="618"/>
      <c r="AH68" s="620" t="s">
        <v>215</v>
      </c>
      <c r="AI68" s="622"/>
      <c r="AJ68" s="616"/>
      <c r="AK68" s="616"/>
      <c r="AT68" s="100"/>
      <c r="AU68" s="100"/>
      <c r="AV68" s="100"/>
      <c r="AW68" s="100"/>
      <c r="AX68" s="100"/>
      <c r="BC68" s="623"/>
      <c r="BD68" s="624"/>
      <c r="BE68" s="625" t="s">
        <v>272</v>
      </c>
      <c r="BF68" s="625"/>
      <c r="BG68" s="625" t="s">
        <v>273</v>
      </c>
      <c r="BH68" s="625"/>
      <c r="BI68" s="625" t="s">
        <v>274</v>
      </c>
      <c r="BJ68" s="626"/>
      <c r="BK68" s="627" t="s">
        <v>275</v>
      </c>
      <c r="BL68" s="626"/>
      <c r="BM68" s="626" t="s">
        <v>276</v>
      </c>
      <c r="BN68" s="626"/>
      <c r="BO68" s="626" t="s">
        <v>277</v>
      </c>
      <c r="BP68" s="626"/>
      <c r="BQ68" s="626" t="s">
        <v>278</v>
      </c>
      <c r="BR68" s="626"/>
      <c r="BS68" s="627" t="s">
        <v>279</v>
      </c>
      <c r="BT68" s="627"/>
      <c r="BU68" s="627" t="s">
        <v>280</v>
      </c>
      <c r="BV68" s="628"/>
      <c r="BW68" s="626" t="s">
        <v>281</v>
      </c>
      <c r="BX68" s="626"/>
      <c r="BY68" s="626" t="s">
        <v>227</v>
      </c>
      <c r="BZ68" s="626"/>
      <c r="CA68" s="626" t="s">
        <v>282</v>
      </c>
      <c r="CB68" s="626"/>
      <c r="CC68" s="626" t="s">
        <v>238</v>
      </c>
      <c r="CD68" s="626"/>
      <c r="CE68" s="626" t="s">
        <v>220</v>
      </c>
      <c r="CF68" s="626"/>
      <c r="CG68" s="626" t="s">
        <v>283</v>
      </c>
      <c r="CH68" s="626"/>
      <c r="CI68" s="626" t="s">
        <v>215</v>
      </c>
      <c r="CJ68" s="624"/>
      <c r="CK68" s="624"/>
      <c r="CL68" s="624"/>
      <c r="CM68" s="281"/>
      <c r="CN68" s="238"/>
      <c r="CO68" s="238"/>
      <c r="CT68" s="539" t="s">
        <v>318</v>
      </c>
      <c r="CU68" s="466"/>
      <c r="CV68" s="466" t="s">
        <v>186</v>
      </c>
      <c r="CW68" s="145"/>
      <c r="CX68" s="466" t="s">
        <v>187</v>
      </c>
      <c r="CY68" s="466"/>
      <c r="CZ68" s="466" t="s">
        <v>319</v>
      </c>
      <c r="DA68" s="466"/>
      <c r="DB68" s="466" t="s">
        <v>320</v>
      </c>
      <c r="DC68" s="466"/>
      <c r="DD68" s="469" t="s">
        <v>281</v>
      </c>
      <c r="DE68" s="466"/>
      <c r="DF68" s="469" t="s">
        <v>227</v>
      </c>
      <c r="DG68" s="466"/>
      <c r="DH68" s="471" t="s">
        <v>298</v>
      </c>
      <c r="DI68" s="145"/>
      <c r="DJ68" s="145"/>
      <c r="DM68" s="45"/>
      <c r="DN68" s="17"/>
      <c r="DO68" s="70">
        <v>16</v>
      </c>
      <c r="DP68" s="497">
        <v>0.1</v>
      </c>
      <c r="DQ68" s="497">
        <v>0.2</v>
      </c>
      <c r="DR68" s="497">
        <v>0.7</v>
      </c>
      <c r="DS68" s="497">
        <f>SUM(DP68:DR68)</f>
        <v>0.9999999999999999</v>
      </c>
      <c r="DT68" s="17"/>
      <c r="DU68" s="19"/>
    </row>
    <row r="69" spans="55:125" ht="15" customHeight="1">
      <c r="BC69" s="237"/>
      <c r="BD69" s="237"/>
      <c r="BE69" s="254"/>
      <c r="BF69" s="238"/>
      <c r="BG69" s="237"/>
      <c r="BH69" s="237"/>
      <c r="BI69" s="237"/>
      <c r="BJ69" s="237"/>
      <c r="BK69" s="237"/>
      <c r="BL69" s="237"/>
      <c r="BM69" s="237"/>
      <c r="BN69" s="237"/>
      <c r="BO69" s="237"/>
      <c r="BP69" s="237"/>
      <c r="BQ69" s="237"/>
      <c r="BR69" s="237"/>
      <c r="BS69" s="237"/>
      <c r="BT69" s="237"/>
      <c r="BU69" s="237"/>
      <c r="BV69" s="237"/>
      <c r="BW69" s="253"/>
      <c r="BX69" s="253"/>
      <c r="BY69" s="237"/>
      <c r="BZ69" s="237"/>
      <c r="CA69" s="253"/>
      <c r="CB69" s="238"/>
      <c r="CC69" s="237"/>
      <c r="CD69" s="237"/>
      <c r="CE69" s="237"/>
      <c r="CF69" s="237"/>
      <c r="CG69" s="237"/>
      <c r="CH69" s="237"/>
      <c r="CI69" s="237"/>
      <c r="CJ69" s="237"/>
      <c r="CK69" s="237"/>
      <c r="CL69" s="237"/>
      <c r="CM69" s="237"/>
      <c r="CN69" s="237"/>
      <c r="CO69" s="237"/>
      <c r="CT69" s="145">
        <f>CT57</f>
        <v>0</v>
      </c>
      <c r="CU69" s="145"/>
      <c r="CV69" s="145">
        <f>CV57</f>
        <v>0.25962997010033007</v>
      </c>
      <c r="CW69" s="145"/>
      <c r="CX69" s="145">
        <f>CX57</f>
        <v>0.6198122063371881</v>
      </c>
      <c r="CY69" s="145"/>
      <c r="CZ69" s="145">
        <f>CZ63</f>
        <v>0.11432524273312204</v>
      </c>
      <c r="DA69" s="145"/>
      <c r="DB69" s="145">
        <f>DB63</f>
        <v>0</v>
      </c>
      <c r="DC69" s="145"/>
      <c r="DD69" s="145">
        <f>DD63</f>
        <v>0.297306634034948</v>
      </c>
      <c r="DE69" s="145"/>
      <c r="DF69" s="145">
        <f>DF63</f>
        <v>0</v>
      </c>
      <c r="DG69" s="145"/>
      <c r="DH69" s="145">
        <f>DH63</f>
        <v>0.328288122319176</v>
      </c>
      <c r="DI69" s="145"/>
      <c r="DJ69" s="153"/>
      <c r="DM69" s="45"/>
      <c r="DN69" s="17"/>
      <c r="DO69" s="70">
        <v>17</v>
      </c>
      <c r="DP69" s="497">
        <v>0.2</v>
      </c>
      <c r="DQ69" s="497">
        <v>0.8</v>
      </c>
      <c r="DR69" s="497">
        <v>0</v>
      </c>
      <c r="DS69" s="497">
        <f>SUM(DP69:DR69)</f>
        <v>1</v>
      </c>
      <c r="DT69" s="17"/>
      <c r="DU69" s="19"/>
    </row>
    <row r="70" spans="84:125" ht="15" customHeight="1">
      <c r="CF70" s="237"/>
      <c r="CG70" s="237"/>
      <c r="CH70" s="254"/>
      <c r="CI70" s="238"/>
      <c r="CJ70" s="237"/>
      <c r="CK70" s="237"/>
      <c r="CL70" s="237"/>
      <c r="CM70" s="237"/>
      <c r="CN70" s="237"/>
      <c r="CO70" s="237"/>
      <c r="CP70" s="237"/>
      <c r="CQ70" s="237"/>
      <c r="CR70" s="153"/>
      <c r="CT70" s="496">
        <f>CT58</f>
        <v>0</v>
      </c>
      <c r="CU70" s="153"/>
      <c r="CV70" s="555">
        <f>CV58</f>
        <v>0.2596299701003301</v>
      </c>
      <c r="CW70" s="145"/>
      <c r="CX70" s="153">
        <f>CX58</f>
        <v>0.619812206337188</v>
      </c>
      <c r="CY70" s="153"/>
      <c r="CZ70" s="153">
        <f>CZ58</f>
        <v>0.11432524273312202</v>
      </c>
      <c r="DA70" s="153"/>
      <c r="DB70" s="153">
        <f>DB58</f>
        <v>0</v>
      </c>
      <c r="DC70" s="153"/>
      <c r="DD70" s="153">
        <f>DD58</f>
        <v>0.29730663403494795</v>
      </c>
      <c r="DE70" s="153"/>
      <c r="DF70" s="153">
        <f>DF58</f>
        <v>0</v>
      </c>
      <c r="DG70" s="153"/>
      <c r="DH70" s="556">
        <f>DH58</f>
        <v>0.3282881223191759</v>
      </c>
      <c r="DI70" s="145"/>
      <c r="DJ70" s="153"/>
      <c r="DL70" s="237"/>
      <c r="DM70" s="45"/>
      <c r="DN70" s="17"/>
      <c r="DO70" s="70">
        <v>18</v>
      </c>
      <c r="DP70" s="497">
        <v>0.2</v>
      </c>
      <c r="DQ70" s="497">
        <v>0.7</v>
      </c>
      <c r="DR70" s="497">
        <v>0.1</v>
      </c>
      <c r="DS70" s="497">
        <f>SUM(DP70:DR70)</f>
        <v>1</v>
      </c>
      <c r="DT70" s="17"/>
      <c r="DU70" s="19"/>
    </row>
    <row r="71" spans="68:125" ht="15" customHeight="1">
      <c r="BP71" s="629"/>
      <c r="BQ71" s="438"/>
      <c r="BR71" s="630" t="s">
        <v>329</v>
      </c>
      <c r="BS71" s="631">
        <f>BS72/BS73</f>
        <v>1.7303850528192184</v>
      </c>
      <c r="BT71" s="90"/>
      <c r="BU71" s="145"/>
      <c r="CH71" s="223"/>
      <c r="CI71" s="17"/>
      <c r="CR71" s="153"/>
      <c r="CT71" s="496"/>
      <c r="CU71" s="153"/>
      <c r="CV71" s="555"/>
      <c r="CW71" s="145"/>
      <c r="CX71" s="153"/>
      <c r="CY71" s="153"/>
      <c r="CZ71" s="153"/>
      <c r="DA71" s="153"/>
      <c r="DB71" s="153"/>
      <c r="DC71" s="153"/>
      <c r="DD71" s="153"/>
      <c r="DE71" s="153"/>
      <c r="DF71" s="153"/>
      <c r="DG71" s="153"/>
      <c r="DH71" s="556"/>
      <c r="DI71" s="145"/>
      <c r="DJ71" s="153"/>
      <c r="DM71" s="45"/>
      <c r="DN71" s="17"/>
      <c r="DO71" s="70">
        <v>19</v>
      </c>
      <c r="DP71" s="497">
        <v>0.2</v>
      </c>
      <c r="DQ71" s="497">
        <v>0.6</v>
      </c>
      <c r="DR71" s="497">
        <v>0.2</v>
      </c>
      <c r="DS71" s="497">
        <f>SUM(DP71:DR71)</f>
        <v>1</v>
      </c>
      <c r="DT71" s="17"/>
      <c r="DU71" s="19"/>
    </row>
    <row r="72" spans="2:125" ht="15" customHeight="1">
      <c r="B72" s="17"/>
      <c r="C72" s="17"/>
      <c r="D72" s="17"/>
      <c r="F72" s="17"/>
      <c r="G72" s="224"/>
      <c r="H72" s="17"/>
      <c r="I72" s="224"/>
      <c r="J72" s="17"/>
      <c r="K72" s="224"/>
      <c r="L72" s="17"/>
      <c r="M72" s="224"/>
      <c r="N72" s="17"/>
      <c r="O72" s="224"/>
      <c r="P72" s="17"/>
      <c r="Q72" s="224"/>
      <c r="R72" s="17"/>
      <c r="S72" s="224"/>
      <c r="T72" s="17"/>
      <c r="U72" s="224"/>
      <c r="V72" s="17"/>
      <c r="W72" s="224"/>
      <c r="X72" s="17"/>
      <c r="Y72" s="224"/>
      <c r="Z72" s="17"/>
      <c r="AB72" s="17"/>
      <c r="AC72" s="224"/>
      <c r="AD72" s="17"/>
      <c r="AT72" s="153"/>
      <c r="AV72" s="153" t="s">
        <v>186</v>
      </c>
      <c r="AW72" s="153"/>
      <c r="AX72" s="153" t="s">
        <v>275</v>
      </c>
      <c r="AY72" s="153"/>
      <c r="AZ72" s="145" t="s">
        <v>188</v>
      </c>
      <c r="BA72" s="145"/>
      <c r="BB72" s="153" t="s">
        <v>281</v>
      </c>
      <c r="BC72" s="153"/>
      <c r="BD72" s="153" t="s">
        <v>198</v>
      </c>
      <c r="BE72" s="153"/>
      <c r="BF72" s="153" t="s">
        <v>330</v>
      </c>
      <c r="BG72" s="153"/>
      <c r="BH72" s="153" t="s">
        <v>331</v>
      </c>
      <c r="BI72" s="153"/>
      <c r="BJ72" s="153" t="s">
        <v>332</v>
      </c>
      <c r="BP72" s="218"/>
      <c r="BQ72" s="17"/>
      <c r="BR72" s="632" t="s">
        <v>333</v>
      </c>
      <c r="BS72" s="633">
        <f>Z51+AD51+AB51+3*(X51+AH51)</f>
        <v>71.64950441952793</v>
      </c>
      <c r="BT72" s="634"/>
      <c r="BU72" s="145"/>
      <c r="CF72" s="17"/>
      <c r="CG72" s="17"/>
      <c r="CH72" s="17"/>
      <c r="CI72" s="17"/>
      <c r="CJ72" s="17"/>
      <c r="CK72" s="17"/>
      <c r="CL72" s="17"/>
      <c r="CM72" s="17"/>
      <c r="CN72" s="17"/>
      <c r="CO72" s="17"/>
      <c r="CP72" s="17"/>
      <c r="CQ72" s="17"/>
      <c r="CR72" s="153"/>
      <c r="CT72" s="496"/>
      <c r="CU72" s="153"/>
      <c r="CV72" s="555"/>
      <c r="CW72" s="145"/>
      <c r="CX72" s="153"/>
      <c r="CY72" s="153"/>
      <c r="CZ72" s="153"/>
      <c r="DA72" s="153"/>
      <c r="DB72" s="153"/>
      <c r="DC72" s="153"/>
      <c r="DD72" s="153"/>
      <c r="DE72" s="153"/>
      <c r="DF72" s="153"/>
      <c r="DG72" s="153"/>
      <c r="DH72" s="556"/>
      <c r="DI72" s="145"/>
      <c r="DJ72" s="153"/>
      <c r="DM72" s="45"/>
      <c r="DN72" s="17"/>
      <c r="DO72" s="70">
        <v>20</v>
      </c>
      <c r="DP72" s="497">
        <v>0.2</v>
      </c>
      <c r="DQ72" s="497">
        <v>0.5</v>
      </c>
      <c r="DR72" s="497">
        <v>0.3</v>
      </c>
      <c r="DS72" s="497">
        <f>SUM(DP72:DR72)</f>
        <v>1</v>
      </c>
      <c r="DT72" s="17"/>
      <c r="DU72" s="19"/>
    </row>
    <row r="73" spans="2:125" ht="15" customHeight="1">
      <c r="B73" s="17"/>
      <c r="C73" s="17"/>
      <c r="D73" s="17"/>
      <c r="F73" s="17"/>
      <c r="G73" s="224"/>
      <c r="H73" s="17"/>
      <c r="I73" s="224"/>
      <c r="J73" s="17"/>
      <c r="K73" s="224"/>
      <c r="L73" s="17"/>
      <c r="M73" s="224"/>
      <c r="N73" s="17"/>
      <c r="O73" s="224"/>
      <c r="P73" s="17"/>
      <c r="Q73" s="224"/>
      <c r="R73" s="17"/>
      <c r="S73" s="224"/>
      <c r="T73" s="17"/>
      <c r="U73" s="224"/>
      <c r="V73" s="17"/>
      <c r="W73" s="224"/>
      <c r="X73" s="17"/>
      <c r="Y73" s="224"/>
      <c r="Z73" s="17"/>
      <c r="AB73" s="17"/>
      <c r="AC73" s="224"/>
      <c r="AD73" s="17"/>
      <c r="AT73" s="153"/>
      <c r="AU73" s="4" t="str">
        <f>AM12</f>
        <v> bleu cobalt</v>
      </c>
      <c r="AV73" s="635">
        <f>F57</f>
        <v>0.2596299701003301</v>
      </c>
      <c r="AW73" s="43"/>
      <c r="AX73" s="635">
        <f>J56</f>
        <v>0.619812206337188</v>
      </c>
      <c r="AY73" s="43"/>
      <c r="AZ73" s="635">
        <f>L56</f>
        <v>0.006232580829359758</v>
      </c>
      <c r="BA73" s="43"/>
      <c r="BB73" s="43">
        <f>V56</f>
        <v>0.29730663403494795</v>
      </c>
      <c r="BC73" s="43"/>
      <c r="BD73" s="43">
        <f>Z56</f>
        <v>3.2828812231917595</v>
      </c>
      <c r="BE73" s="43"/>
      <c r="BF73" s="43">
        <f>BS71</f>
        <v>1.7303850528192184</v>
      </c>
      <c r="BG73" s="43"/>
      <c r="BH73" s="636">
        <f>BT83</f>
        <v>0.0905627142202524</v>
      </c>
      <c r="BI73" s="43"/>
      <c r="BJ73" s="43">
        <f>V41</f>
        <v>10.295416274134162</v>
      </c>
      <c r="BP73" s="637"/>
      <c r="BQ73" s="17"/>
      <c r="BR73" s="638" t="s">
        <v>334</v>
      </c>
      <c r="BS73" s="639">
        <f>D51+F51+J51+L51+N51+P51+R51+T51+H51+3*(V51+AF51)</f>
        <v>41.406682462260896</v>
      </c>
      <c r="BT73" s="640"/>
      <c r="BU73" s="145"/>
      <c r="CF73" s="17"/>
      <c r="CG73" s="17"/>
      <c r="CH73" s="17"/>
      <c r="CI73" s="17"/>
      <c r="CJ73" s="17"/>
      <c r="CK73" s="17"/>
      <c r="CL73" s="17"/>
      <c r="CM73" s="17"/>
      <c r="CN73" s="17"/>
      <c r="CO73" s="17"/>
      <c r="CP73" s="17"/>
      <c r="CQ73" s="17"/>
      <c r="CR73" s="153"/>
      <c r="CT73" s="496"/>
      <c r="CU73" s="153"/>
      <c r="CV73" s="555"/>
      <c r="CW73" s="145"/>
      <c r="CX73" s="153"/>
      <c r="CY73" s="153"/>
      <c r="CZ73" s="153"/>
      <c r="DA73" s="153"/>
      <c r="DB73" s="153"/>
      <c r="DC73" s="153"/>
      <c r="DD73" s="153"/>
      <c r="DE73" s="153"/>
      <c r="DF73" s="153"/>
      <c r="DG73" s="153"/>
      <c r="DH73" s="556"/>
      <c r="DI73" s="145"/>
      <c r="DJ73" s="153"/>
      <c r="DM73" s="45"/>
      <c r="DN73" s="17"/>
      <c r="DO73" s="70">
        <v>21</v>
      </c>
      <c r="DP73" s="497">
        <v>0.2</v>
      </c>
      <c r="DQ73" s="497">
        <v>0.4</v>
      </c>
      <c r="DR73" s="497">
        <v>0.4</v>
      </c>
      <c r="DS73" s="497">
        <f>SUM(DP73:DR73)</f>
        <v>1</v>
      </c>
      <c r="DT73" s="17"/>
      <c r="DU73" s="19"/>
    </row>
    <row r="74" spans="2:125" ht="15" customHeight="1">
      <c r="B74" s="17"/>
      <c r="C74" s="17"/>
      <c r="D74" s="17"/>
      <c r="F74" s="17"/>
      <c r="G74" s="224"/>
      <c r="H74" s="17"/>
      <c r="I74" s="224"/>
      <c r="J74" s="17"/>
      <c r="K74" s="224"/>
      <c r="L74" s="17"/>
      <c r="M74" s="224"/>
      <c r="N74" s="17"/>
      <c r="O74" s="224"/>
      <c r="P74" s="17"/>
      <c r="Q74" s="224"/>
      <c r="R74" s="17"/>
      <c r="S74" s="224"/>
      <c r="T74" s="17"/>
      <c r="U74" s="224"/>
      <c r="V74" s="17"/>
      <c r="W74" s="224"/>
      <c r="X74" s="17"/>
      <c r="Y74" s="224"/>
      <c r="Z74" s="17"/>
      <c r="AB74" s="17"/>
      <c r="AC74" s="224"/>
      <c r="AD74" s="17"/>
      <c r="AT74" s="8">
        <v>25</v>
      </c>
      <c r="AU74" t="s">
        <v>335</v>
      </c>
      <c r="AV74" s="641">
        <v>0.222</v>
      </c>
      <c r="AW74" s="145"/>
      <c r="AX74" s="642">
        <v>0.7</v>
      </c>
      <c r="AY74" s="145"/>
      <c r="AZ74" s="642">
        <v>0.123</v>
      </c>
      <c r="BA74" s="145"/>
      <c r="BB74" s="643">
        <v>0.33</v>
      </c>
      <c r="BC74" s="145"/>
      <c r="BD74" s="145">
        <v>3.546</v>
      </c>
      <c r="BE74" s="145"/>
      <c r="BF74" s="145">
        <v>1.555</v>
      </c>
      <c r="BG74" s="145"/>
      <c r="BH74" s="145">
        <v>0.093</v>
      </c>
      <c r="BI74" s="145"/>
      <c r="BJ74" s="145">
        <v>10.56</v>
      </c>
      <c r="BP74" s="45" t="str">
        <f>IF(BS71&lt;=0.7,"pas bon",IF(BS71&lt;=0.8,BS74,IF(BS71&lt;=1.45,BS75,IF(BS71&lt;=1.9,BS76,IF(BS71&lt;=2,BS77,IF(BS71&lt;=2.3,BS78,IF(BS71&lt;=2.5,BS79,IF(BS71&lt;=2.9,BS80,BS81))))))))</f>
        <v>brillant possible</v>
      </c>
      <c r="BQ74" s="17"/>
      <c r="BR74" s="644" t="s">
        <v>336</v>
      </c>
      <c r="BS74" s="645" t="s">
        <v>337</v>
      </c>
      <c r="BT74" s="646"/>
      <c r="CF74" s="17"/>
      <c r="CG74" s="17"/>
      <c r="CH74" s="17"/>
      <c r="CI74" s="17"/>
      <c r="CJ74" s="17"/>
      <c r="CK74" s="17"/>
      <c r="CL74" s="17"/>
      <c r="CM74" s="17"/>
      <c r="CN74" s="17"/>
      <c r="CO74" s="17"/>
      <c r="CP74" s="17"/>
      <c r="CQ74" s="17"/>
      <c r="CR74" s="153"/>
      <c r="CT74" s="496"/>
      <c r="CU74" s="153"/>
      <c r="CV74" s="555"/>
      <c r="CW74" s="145"/>
      <c r="CX74" s="153"/>
      <c r="CY74" s="153"/>
      <c r="CZ74" s="153"/>
      <c r="DA74" s="153"/>
      <c r="DB74" s="153"/>
      <c r="DC74" s="153"/>
      <c r="DD74" s="153"/>
      <c r="DE74" s="153"/>
      <c r="DF74" s="153"/>
      <c r="DG74" s="153"/>
      <c r="DH74" s="556"/>
      <c r="DI74" s="145"/>
      <c r="DJ74" s="153"/>
      <c r="DM74" s="45"/>
      <c r="DN74" s="17"/>
      <c r="DO74" s="70">
        <v>22</v>
      </c>
      <c r="DP74" s="497">
        <v>0.2</v>
      </c>
      <c r="DQ74" s="497">
        <v>0.3</v>
      </c>
      <c r="DR74" s="497">
        <v>0.5</v>
      </c>
      <c r="DS74" s="497">
        <f>SUM(DP74:DR74)</f>
        <v>1</v>
      </c>
      <c r="DT74" s="17"/>
      <c r="DU74" s="19"/>
    </row>
    <row r="75" spans="2:125" ht="15" customHeight="1">
      <c r="B75" s="17"/>
      <c r="C75" s="17"/>
      <c r="D75" s="17"/>
      <c r="F75" s="17"/>
      <c r="G75" s="224"/>
      <c r="H75" s="17"/>
      <c r="I75" s="224"/>
      <c r="J75" s="17"/>
      <c r="K75" s="224"/>
      <c r="L75" s="17"/>
      <c r="M75" s="224"/>
      <c r="N75" s="17"/>
      <c r="O75" s="224"/>
      <c r="P75" s="17"/>
      <c r="Q75" s="224"/>
      <c r="R75" s="17"/>
      <c r="S75" s="224"/>
      <c r="T75" s="17"/>
      <c r="U75" s="224"/>
      <c r="V75" s="17"/>
      <c r="W75" s="224"/>
      <c r="X75" s="17"/>
      <c r="Y75" s="224"/>
      <c r="Z75" s="17"/>
      <c r="AB75" s="17"/>
      <c r="AC75" s="224"/>
      <c r="AD75" s="17"/>
      <c r="AT75" s="8">
        <v>18</v>
      </c>
      <c r="AU75" t="s">
        <v>338</v>
      </c>
      <c r="AV75" s="641">
        <v>0.217</v>
      </c>
      <c r="AW75" s="145"/>
      <c r="AX75" s="642">
        <v>0.657</v>
      </c>
      <c r="AY75" s="145"/>
      <c r="AZ75" s="642">
        <v>0.127</v>
      </c>
      <c r="BA75" s="145"/>
      <c r="BB75" s="643">
        <v>0.271</v>
      </c>
      <c r="BC75" s="145"/>
      <c r="BD75" s="145">
        <v>3.357</v>
      </c>
      <c r="BE75" s="145"/>
      <c r="BF75" s="145">
        <v>1.78</v>
      </c>
      <c r="BG75" s="145"/>
      <c r="BH75" s="145">
        <v>0.081</v>
      </c>
      <c r="BI75" s="145"/>
      <c r="BJ75" s="145">
        <v>9.370000000000001</v>
      </c>
      <c r="BP75" s="45"/>
      <c r="BQ75" s="17"/>
      <c r="BR75" s="644" t="s">
        <v>339</v>
      </c>
      <c r="BS75" s="647" t="s">
        <v>340</v>
      </c>
      <c r="BT75" s="646"/>
      <c r="CF75" s="17"/>
      <c r="CG75" s="17"/>
      <c r="CH75" s="17"/>
      <c r="CI75" s="17"/>
      <c r="CJ75" s="17"/>
      <c r="CK75" s="17"/>
      <c r="CL75" s="17"/>
      <c r="CM75" s="17"/>
      <c r="CN75" s="17"/>
      <c r="CO75" s="17"/>
      <c r="CP75" s="17"/>
      <c r="CQ75" s="17"/>
      <c r="CR75" s="145"/>
      <c r="CS75" s="153"/>
      <c r="CT75" s="496">
        <v>0</v>
      </c>
      <c r="CU75" s="153"/>
      <c r="CV75" s="153">
        <v>0.4</v>
      </c>
      <c r="CW75" s="145"/>
      <c r="CX75" s="153">
        <v>0.7</v>
      </c>
      <c r="CY75" s="153"/>
      <c r="CZ75" s="153">
        <v>0.3</v>
      </c>
      <c r="DA75" s="153"/>
      <c r="DB75" s="153">
        <v>0.3</v>
      </c>
      <c r="DC75" s="153"/>
      <c r="DD75" s="153">
        <v>1.2</v>
      </c>
      <c r="DE75" s="153"/>
      <c r="DF75" s="153">
        <v>0.3</v>
      </c>
      <c r="DG75" s="153"/>
      <c r="DH75" s="474">
        <v>1</v>
      </c>
      <c r="DI75" s="145"/>
      <c r="DJ75" s="145"/>
      <c r="DM75" s="45"/>
      <c r="DN75" s="17"/>
      <c r="DO75" s="70">
        <v>23</v>
      </c>
      <c r="DP75" s="497">
        <v>0.2</v>
      </c>
      <c r="DQ75" s="497">
        <v>0.2</v>
      </c>
      <c r="DR75" s="497">
        <v>0.6</v>
      </c>
      <c r="DS75" s="497">
        <f>SUM(DP75:DR75)</f>
        <v>1</v>
      </c>
      <c r="DT75" s="17"/>
      <c r="DU75" s="19"/>
    </row>
    <row r="76" spans="2:125" ht="15" customHeight="1">
      <c r="B76" s="17"/>
      <c r="C76" s="17"/>
      <c r="D76" s="17"/>
      <c r="F76" s="17"/>
      <c r="G76" s="224"/>
      <c r="H76" s="17"/>
      <c r="I76" s="224"/>
      <c r="J76" s="17"/>
      <c r="K76" s="224"/>
      <c r="L76" s="17"/>
      <c r="M76" s="224"/>
      <c r="N76" s="17"/>
      <c r="O76" s="224"/>
      <c r="P76" s="17"/>
      <c r="Q76" s="224"/>
      <c r="R76" s="17"/>
      <c r="S76" s="224"/>
      <c r="T76" s="17"/>
      <c r="U76" s="224"/>
      <c r="V76" s="17"/>
      <c r="W76" s="224"/>
      <c r="X76" s="17"/>
      <c r="Y76" s="224"/>
      <c r="Z76" s="17"/>
      <c r="AB76" s="17"/>
      <c r="AC76" s="224"/>
      <c r="AD76" s="17"/>
      <c r="AT76" s="8">
        <v>19</v>
      </c>
      <c r="AU76" t="s">
        <v>341</v>
      </c>
      <c r="AV76" s="641">
        <v>0.241</v>
      </c>
      <c r="AX76" s="642">
        <v>0.576</v>
      </c>
      <c r="AZ76" s="642">
        <v>0.2</v>
      </c>
      <c r="BB76" s="643">
        <v>0.276</v>
      </c>
      <c r="BD76" s="145">
        <v>3.05</v>
      </c>
      <c r="BF76" s="145">
        <v>1.72</v>
      </c>
      <c r="BH76" s="145">
        <v>0.091</v>
      </c>
      <c r="BJ76" s="145">
        <v>9.78</v>
      </c>
      <c r="BP76" s="45"/>
      <c r="BQ76" s="17"/>
      <c r="BR76" s="644" t="s">
        <v>342</v>
      </c>
      <c r="BS76" s="647" t="s">
        <v>343</v>
      </c>
      <c r="BT76" s="646"/>
      <c r="CF76" s="17"/>
      <c r="CG76" s="17"/>
      <c r="CH76" s="17"/>
      <c r="CI76" s="17"/>
      <c r="CJ76" s="17"/>
      <c r="CK76" s="17"/>
      <c r="CL76" s="17"/>
      <c r="CM76" s="17"/>
      <c r="CN76" s="17"/>
      <c r="CO76" s="17"/>
      <c r="CP76" s="17"/>
      <c r="CQ76" s="17"/>
      <c r="CR76" s="145"/>
      <c r="CS76" s="145"/>
      <c r="CT76" s="498">
        <v>0</v>
      </c>
      <c r="CU76" s="499"/>
      <c r="CV76" s="499">
        <v>0.2</v>
      </c>
      <c r="CW76" s="145"/>
      <c r="CX76" s="499">
        <v>0.4</v>
      </c>
      <c r="CY76" s="499"/>
      <c r="CZ76" s="499">
        <v>0</v>
      </c>
      <c r="DA76" s="499"/>
      <c r="DB76" s="499">
        <v>0</v>
      </c>
      <c r="DC76" s="499"/>
      <c r="DD76" s="499">
        <v>0.2</v>
      </c>
      <c r="DE76" s="499"/>
      <c r="DF76" s="499">
        <v>0.1</v>
      </c>
      <c r="DG76" s="499"/>
      <c r="DH76" s="500">
        <v>0.1</v>
      </c>
      <c r="DI76" s="153"/>
      <c r="DJ76" s="145"/>
      <c r="DM76" s="45"/>
      <c r="DN76" s="17"/>
      <c r="DO76" s="70">
        <v>24</v>
      </c>
      <c r="DP76" s="497">
        <v>0.2</v>
      </c>
      <c r="DQ76" s="497">
        <v>0.1</v>
      </c>
      <c r="DR76" s="497">
        <v>0.7</v>
      </c>
      <c r="DS76" s="497">
        <f>SUM(DP76:DR76)</f>
        <v>1</v>
      </c>
      <c r="DT76" s="17"/>
      <c r="DU76" s="19"/>
    </row>
    <row r="77" spans="2:125" ht="15" customHeight="1">
      <c r="B77" s="17"/>
      <c r="C77" s="17"/>
      <c r="D77" s="17"/>
      <c r="F77" s="17"/>
      <c r="G77" s="224"/>
      <c r="H77" s="17"/>
      <c r="I77" s="224"/>
      <c r="J77" s="17"/>
      <c r="K77" s="224"/>
      <c r="L77" s="17"/>
      <c r="M77" s="224"/>
      <c r="N77" s="17"/>
      <c r="O77" s="224"/>
      <c r="P77" s="17"/>
      <c r="Q77" s="224"/>
      <c r="R77" s="17"/>
      <c r="S77" s="224"/>
      <c r="T77" s="17"/>
      <c r="U77" s="224"/>
      <c r="V77" s="17"/>
      <c r="W77" s="224"/>
      <c r="X77" s="17"/>
      <c r="Y77" s="224"/>
      <c r="Z77" s="17"/>
      <c r="AB77" s="17"/>
      <c r="AC77" s="224"/>
      <c r="AD77" s="17"/>
      <c r="AT77" s="8">
        <v>25</v>
      </c>
      <c r="AU77" t="s">
        <v>344</v>
      </c>
      <c r="AV77" s="648">
        <v>0.295</v>
      </c>
      <c r="AW77" s="153"/>
      <c r="AX77" s="649">
        <v>0.698</v>
      </c>
      <c r="AY77" s="153"/>
      <c r="AZ77" s="642">
        <v>0.007</v>
      </c>
      <c r="BA77" s="145"/>
      <c r="BB77" s="650">
        <v>0.338</v>
      </c>
      <c r="BC77" s="153"/>
      <c r="BD77" s="153">
        <v>4.2700000000000005</v>
      </c>
      <c r="BE77" s="153"/>
      <c r="BF77" s="153">
        <v>1.4693</v>
      </c>
      <c r="BG77" s="153"/>
      <c r="BH77" s="153">
        <v>0.079</v>
      </c>
      <c r="BI77" s="153"/>
      <c r="BJ77" s="153">
        <v>9.78</v>
      </c>
      <c r="BP77" s="45"/>
      <c r="BQ77" s="17"/>
      <c r="BR77" s="644" t="s">
        <v>345</v>
      </c>
      <c r="BS77" s="647" t="s">
        <v>346</v>
      </c>
      <c r="BT77" s="646"/>
      <c r="CF77" s="17"/>
      <c r="CG77" s="17"/>
      <c r="CH77" s="17"/>
      <c r="CI77" s="17"/>
      <c r="CJ77" s="17"/>
      <c r="CK77" s="17"/>
      <c r="CL77" s="17"/>
      <c r="CM77" s="17"/>
      <c r="CN77" s="17"/>
      <c r="CO77" s="17"/>
      <c r="CP77" s="17"/>
      <c r="CQ77" s="17"/>
      <c r="DM77" s="45"/>
      <c r="DN77" s="17"/>
      <c r="DO77" s="70">
        <v>25</v>
      </c>
      <c r="DP77" s="497">
        <v>0.3</v>
      </c>
      <c r="DQ77" s="497">
        <v>0.7</v>
      </c>
      <c r="DR77" s="497">
        <v>0</v>
      </c>
      <c r="DS77" s="497">
        <f>SUM(DP77:DR77)</f>
        <v>1</v>
      </c>
      <c r="DT77" s="17"/>
      <c r="DU77" s="19"/>
    </row>
    <row r="78" spans="2:125" ht="15" customHeight="1">
      <c r="B78" s="17"/>
      <c r="C78" s="17"/>
      <c r="D78" s="17"/>
      <c r="F78" s="17"/>
      <c r="G78" s="224"/>
      <c r="H78" s="17"/>
      <c r="I78" s="224"/>
      <c r="J78" s="17"/>
      <c r="K78" s="224"/>
      <c r="L78" s="17"/>
      <c r="M78" s="224"/>
      <c r="N78" s="17"/>
      <c r="O78" s="224"/>
      <c r="P78" s="17"/>
      <c r="Q78" s="224"/>
      <c r="R78" s="17"/>
      <c r="S78" s="224"/>
      <c r="T78" s="17"/>
      <c r="U78" s="224"/>
      <c r="V78" s="17"/>
      <c r="W78" s="224"/>
      <c r="X78" s="17"/>
      <c r="Y78" s="224"/>
      <c r="Z78" s="17"/>
      <c r="AB78" s="17"/>
      <c r="AC78" s="224"/>
      <c r="AD78" s="17"/>
      <c r="AT78" s="37">
        <v>25</v>
      </c>
      <c r="AU78" t="s">
        <v>347</v>
      </c>
      <c r="AV78" s="641">
        <v>0.294</v>
      </c>
      <c r="AW78" s="145"/>
      <c r="AX78" s="642">
        <v>0.696</v>
      </c>
      <c r="AY78" s="145"/>
      <c r="AZ78" s="642">
        <v>0.01</v>
      </c>
      <c r="BA78" s="145"/>
      <c r="BB78" s="643">
        <v>0.465</v>
      </c>
      <c r="BC78" s="145"/>
      <c r="BD78" s="145">
        <v>4.76</v>
      </c>
      <c r="BE78" s="145"/>
      <c r="BF78" s="145">
        <v>1.22</v>
      </c>
      <c r="BG78" s="145"/>
      <c r="BH78" s="651">
        <v>0.098</v>
      </c>
      <c r="BI78" s="145"/>
      <c r="BJ78" s="145">
        <v>10.54</v>
      </c>
      <c r="BP78" s="45"/>
      <c r="BQ78" s="17"/>
      <c r="BR78" s="644" t="s">
        <v>348</v>
      </c>
      <c r="BS78" s="647" t="s">
        <v>349</v>
      </c>
      <c r="BT78" s="646"/>
      <c r="DM78" s="45"/>
      <c r="DN78" s="17"/>
      <c r="DO78" s="70">
        <v>26</v>
      </c>
      <c r="DP78" s="497">
        <v>0.3</v>
      </c>
      <c r="DQ78" s="497">
        <v>0.6</v>
      </c>
      <c r="DR78" s="497">
        <v>0.1</v>
      </c>
      <c r="DS78" s="497">
        <f>SUM(DP78:DR78)</f>
        <v>1</v>
      </c>
      <c r="DT78" s="17"/>
      <c r="DU78" s="19"/>
    </row>
    <row r="79" spans="2:125" ht="15" customHeight="1">
      <c r="B79" s="17"/>
      <c r="C79" s="17"/>
      <c r="D79" s="17"/>
      <c r="F79" s="17"/>
      <c r="G79" s="224"/>
      <c r="H79" s="17"/>
      <c r="I79" s="224"/>
      <c r="J79" s="17"/>
      <c r="K79" s="224"/>
      <c r="L79" s="17"/>
      <c r="M79" s="224"/>
      <c r="N79" s="17"/>
      <c r="O79" s="224"/>
      <c r="P79" s="17"/>
      <c r="Q79" s="224"/>
      <c r="R79" s="17"/>
      <c r="S79" s="224"/>
      <c r="T79" s="17"/>
      <c r="U79" s="224"/>
      <c r="V79" s="17"/>
      <c r="W79" s="224"/>
      <c r="X79" s="17"/>
      <c r="Y79" s="224"/>
      <c r="Z79" s="17"/>
      <c r="AB79" s="17"/>
      <c r="AC79" s="224"/>
      <c r="AD79" s="17"/>
      <c r="AT79" s="37">
        <v>25</v>
      </c>
      <c r="AU79" t="s">
        <v>350</v>
      </c>
      <c r="AV79" s="641">
        <v>0.3</v>
      </c>
      <c r="AX79" s="642">
        <v>0.7</v>
      </c>
      <c r="AZ79" s="642">
        <v>0.01</v>
      </c>
      <c r="BB79" s="643">
        <v>0.34</v>
      </c>
      <c r="BD79" s="145">
        <v>2.81</v>
      </c>
      <c r="BF79" s="145">
        <v>1</v>
      </c>
      <c r="BH79" s="280">
        <v>0.0121</v>
      </c>
      <c r="BJ79" s="145">
        <v>12.08</v>
      </c>
      <c r="BP79" s="218"/>
      <c r="BQ79" s="17"/>
      <c r="BR79" s="644" t="s">
        <v>351</v>
      </c>
      <c r="BS79" s="647" t="s">
        <v>352</v>
      </c>
      <c r="BT79" s="646"/>
      <c r="BU79" s="153"/>
      <c r="DM79" s="45"/>
      <c r="DN79" s="17"/>
      <c r="DO79" s="70">
        <v>27</v>
      </c>
      <c r="DP79" s="497">
        <v>0.3</v>
      </c>
      <c r="DQ79" s="497">
        <v>0.5</v>
      </c>
      <c r="DR79" s="497">
        <v>0.2</v>
      </c>
      <c r="DS79" s="497">
        <f>SUM(DP79:DR79)</f>
        <v>1</v>
      </c>
      <c r="DT79" s="17"/>
      <c r="DU79" s="19"/>
    </row>
    <row r="80" spans="2:125" ht="15" customHeight="1">
      <c r="B80" s="17"/>
      <c r="C80" s="17"/>
      <c r="D80" s="17"/>
      <c r="F80" s="17"/>
      <c r="G80" s="224"/>
      <c r="H80" s="17"/>
      <c r="I80" s="224"/>
      <c r="J80" s="17"/>
      <c r="K80" s="224"/>
      <c r="L80" s="17"/>
      <c r="M80" s="224"/>
      <c r="N80" s="17"/>
      <c r="O80" s="224"/>
      <c r="P80" s="17"/>
      <c r="Q80" s="224"/>
      <c r="R80" s="17"/>
      <c r="S80" s="224"/>
      <c r="T80" s="17"/>
      <c r="U80" s="224"/>
      <c r="V80" s="17"/>
      <c r="W80" s="224"/>
      <c r="X80" s="17"/>
      <c r="Y80" s="224"/>
      <c r="Z80" s="17"/>
      <c r="AB80" s="17"/>
      <c r="AC80" s="224"/>
      <c r="AD80" s="17"/>
      <c r="AT80" s="37">
        <v>26</v>
      </c>
      <c r="AU80" t="s">
        <v>353</v>
      </c>
      <c r="AV80" s="641">
        <v>0.295</v>
      </c>
      <c r="AX80" s="642">
        <v>0.603</v>
      </c>
      <c r="AZ80" s="642">
        <v>0.102</v>
      </c>
      <c r="BB80" s="643">
        <v>0.339</v>
      </c>
      <c r="BD80" s="145">
        <v>2.85</v>
      </c>
      <c r="BF80" s="145">
        <v>1.4053</v>
      </c>
      <c r="BH80" s="145">
        <v>0.119</v>
      </c>
      <c r="BJ80" s="145">
        <v>12.84</v>
      </c>
      <c r="BP80" s="218"/>
      <c r="BQ80" s="17"/>
      <c r="BR80" s="644" t="s">
        <v>354</v>
      </c>
      <c r="BS80" s="647" t="s">
        <v>343</v>
      </c>
      <c r="BT80" s="646"/>
      <c r="BU80" s="153"/>
      <c r="DM80" s="45"/>
      <c r="DN80" s="17"/>
      <c r="DO80" s="70">
        <v>28</v>
      </c>
      <c r="DP80" s="497">
        <v>0.3</v>
      </c>
      <c r="DQ80" s="497">
        <v>0.4</v>
      </c>
      <c r="DR80" s="497">
        <v>0.3</v>
      </c>
      <c r="DS80" s="497">
        <f>SUM(DP80:DR80)</f>
        <v>1</v>
      </c>
      <c r="DT80" s="17"/>
      <c r="DU80" s="19"/>
    </row>
    <row r="81" spans="2:125" ht="15" customHeight="1">
      <c r="B81" s="17"/>
      <c r="C81" s="17"/>
      <c r="D81" s="17"/>
      <c r="F81" s="17"/>
      <c r="G81" s="224"/>
      <c r="H81" s="17"/>
      <c r="I81" s="224"/>
      <c r="J81" s="17"/>
      <c r="K81" s="224"/>
      <c r="L81" s="17"/>
      <c r="M81" s="224"/>
      <c r="N81" s="17"/>
      <c r="O81" s="224"/>
      <c r="P81" s="17"/>
      <c r="Q81" s="224"/>
      <c r="R81" s="17"/>
      <c r="S81" s="224"/>
      <c r="T81" s="17"/>
      <c r="U81" s="224"/>
      <c r="V81" s="17"/>
      <c r="W81" s="224"/>
      <c r="X81" s="17"/>
      <c r="Y81" s="224"/>
      <c r="Z81" s="17"/>
      <c r="AB81" s="17"/>
      <c r="AC81" s="224"/>
      <c r="AD81" s="17"/>
      <c r="AT81" s="160">
        <v>28</v>
      </c>
      <c r="AU81" t="s">
        <v>355</v>
      </c>
      <c r="AV81" s="641">
        <v>0.348</v>
      </c>
      <c r="AW81" s="145"/>
      <c r="AX81" s="642">
        <v>0.37</v>
      </c>
      <c r="AY81" s="145"/>
      <c r="AZ81" s="642">
        <v>0.282</v>
      </c>
      <c r="BA81" s="145"/>
      <c r="BB81" s="643">
        <v>0.522</v>
      </c>
      <c r="BC81" s="145"/>
      <c r="BD81" s="145">
        <v>3.696</v>
      </c>
      <c r="BE81" s="145"/>
      <c r="BF81" s="145">
        <v>1.42</v>
      </c>
      <c r="BG81" s="145"/>
      <c r="BH81" s="145">
        <v>0.141</v>
      </c>
      <c r="BI81" s="145"/>
      <c r="BJ81" s="145">
        <v>15.75</v>
      </c>
      <c r="BP81" s="219"/>
      <c r="BQ81" s="138"/>
      <c r="BR81" s="652" t="s">
        <v>356</v>
      </c>
      <c r="BS81" s="653" t="s">
        <v>357</v>
      </c>
      <c r="BT81" s="654"/>
      <c r="BU81" s="145"/>
      <c r="DM81" s="45"/>
      <c r="DN81" s="17"/>
      <c r="DO81" s="70">
        <v>29</v>
      </c>
      <c r="DP81" s="497">
        <v>0.3</v>
      </c>
      <c r="DQ81" s="497">
        <v>0.3</v>
      </c>
      <c r="DR81" s="497">
        <v>0.4</v>
      </c>
      <c r="DS81" s="497">
        <f>SUM(DP81:DR81)</f>
        <v>1</v>
      </c>
      <c r="DT81" s="17"/>
      <c r="DU81" s="19"/>
    </row>
    <row r="82" spans="2:125" ht="15" customHeight="1">
      <c r="B82" s="17"/>
      <c r="C82" s="17"/>
      <c r="D82" s="17"/>
      <c r="F82" s="17"/>
      <c r="G82" s="224"/>
      <c r="H82" s="17"/>
      <c r="I82" s="224"/>
      <c r="J82" s="17"/>
      <c r="K82" s="224"/>
      <c r="L82" s="17"/>
      <c r="M82" s="224"/>
      <c r="N82" s="17"/>
      <c r="O82" s="224"/>
      <c r="P82" s="17"/>
      <c r="Q82" s="224"/>
      <c r="R82" s="17"/>
      <c r="S82" s="224"/>
      <c r="T82" s="17"/>
      <c r="U82" s="224"/>
      <c r="V82" s="17"/>
      <c r="W82" s="224"/>
      <c r="X82" s="17"/>
      <c r="Y82" s="224"/>
      <c r="Z82" s="17"/>
      <c r="AB82" s="17"/>
      <c r="AC82" s="224"/>
      <c r="AD82" s="17"/>
      <c r="AT82" s="160">
        <v>39</v>
      </c>
      <c r="AU82" t="s">
        <v>358</v>
      </c>
      <c r="AV82" s="641">
        <v>0.398</v>
      </c>
      <c r="AX82" s="642">
        <v>0.033</v>
      </c>
      <c r="AZ82" s="642">
        <v>0.569</v>
      </c>
      <c r="BB82" s="643">
        <v>0.791</v>
      </c>
      <c r="BD82" s="145">
        <v>3.463</v>
      </c>
      <c r="BF82" s="145">
        <v>1.0147</v>
      </c>
      <c r="BH82" s="145">
        <v>0.228</v>
      </c>
      <c r="BJ82" s="145">
        <v>23.33</v>
      </c>
      <c r="BP82" s="153"/>
      <c r="BR82" s="153"/>
      <c r="BS82" s="153"/>
      <c r="BT82" s="153"/>
      <c r="BU82" s="145"/>
      <c r="DM82" s="45"/>
      <c r="DN82" s="17"/>
      <c r="DO82" s="70">
        <v>30</v>
      </c>
      <c r="DP82" s="497">
        <v>0.3</v>
      </c>
      <c r="DQ82" s="497">
        <v>0.2</v>
      </c>
      <c r="DR82" s="497">
        <v>0.5</v>
      </c>
      <c r="DS82" s="497">
        <f>SUM(DP82:DR82)</f>
        <v>1</v>
      </c>
      <c r="DT82" s="17"/>
      <c r="DU82" s="19"/>
    </row>
    <row r="83" spans="2:125" ht="15" customHeight="1">
      <c r="B83" s="17"/>
      <c r="C83" s="17"/>
      <c r="D83" s="17"/>
      <c r="F83" s="17"/>
      <c r="G83" s="224"/>
      <c r="H83" s="17"/>
      <c r="I83" s="224"/>
      <c r="J83" s="17"/>
      <c r="K83" s="224"/>
      <c r="L83" s="17"/>
      <c r="M83" s="224"/>
      <c r="N83" s="17"/>
      <c r="O83" s="224"/>
      <c r="P83" s="17"/>
      <c r="Q83" s="224"/>
      <c r="R83" s="17"/>
      <c r="S83" s="224"/>
      <c r="T83" s="17"/>
      <c r="U83" s="224"/>
      <c r="V83" s="17"/>
      <c r="W83" s="224"/>
      <c r="X83" s="17"/>
      <c r="Y83" s="224"/>
      <c r="Z83" s="17"/>
      <c r="AB83" s="17"/>
      <c r="AC83" s="224"/>
      <c r="AD83" s="17"/>
      <c r="AT83" s="160">
        <v>49</v>
      </c>
      <c r="AU83" t="s">
        <v>359</v>
      </c>
      <c r="AV83" s="641">
        <v>0.6</v>
      </c>
      <c r="AX83" s="642">
        <v>0.142</v>
      </c>
      <c r="AY83" s="145"/>
      <c r="AZ83" s="642">
        <v>0.258</v>
      </c>
      <c r="BA83" s="145"/>
      <c r="BB83" s="643">
        <v>0.635</v>
      </c>
      <c r="BC83" s="145"/>
      <c r="BD83" s="145">
        <v>3.694</v>
      </c>
      <c r="BE83" s="145"/>
      <c r="BF83" s="145">
        <v>0.9335</v>
      </c>
      <c r="BG83" s="145"/>
      <c r="BH83" s="145">
        <v>0.172</v>
      </c>
      <c r="BI83" s="145"/>
      <c r="BJ83" s="145">
        <v>16.740000000000002</v>
      </c>
      <c r="BP83" s="297" t="str">
        <f>IF(BT83&lt;0.067,BP86,IF(BT83&lt;0.087,"attention",IF(BT83&lt;0.1,BP85,IF(BT83&lt;0.125,BP84,"haut"))))</f>
        <v>optimum</v>
      </c>
      <c r="BQ83" s="438"/>
      <c r="BR83" s="655" t="s">
        <v>204</v>
      </c>
      <c r="BS83" s="143"/>
      <c r="BT83" s="656">
        <f>V56/Z56</f>
        <v>0.0905627142202524</v>
      </c>
      <c r="DM83" s="45"/>
      <c r="DN83" s="17"/>
      <c r="DO83" s="70" t="s">
        <v>360</v>
      </c>
      <c r="DP83" s="497">
        <v>0.3</v>
      </c>
      <c r="DQ83" s="497">
        <v>0.1</v>
      </c>
      <c r="DR83" s="497">
        <v>0.6</v>
      </c>
      <c r="DS83" s="497">
        <f>SUM(DP83:DR83)</f>
        <v>1</v>
      </c>
      <c r="DT83" s="17"/>
      <c r="DU83" s="19"/>
    </row>
    <row r="84" spans="2:125" ht="15" customHeight="1">
      <c r="B84" s="17"/>
      <c r="C84" s="17"/>
      <c r="D84" s="17"/>
      <c r="F84" s="17"/>
      <c r="G84" s="224"/>
      <c r="H84" s="17"/>
      <c r="I84" s="224"/>
      <c r="J84" s="17"/>
      <c r="K84" s="224"/>
      <c r="L84" s="17"/>
      <c r="M84" s="224"/>
      <c r="N84" s="17"/>
      <c r="O84" s="224"/>
      <c r="P84" s="17"/>
      <c r="Q84" s="224"/>
      <c r="R84" s="17"/>
      <c r="S84" s="224"/>
      <c r="T84" s="17"/>
      <c r="U84" s="224"/>
      <c r="V84" s="17"/>
      <c r="W84" s="224"/>
      <c r="X84" s="17"/>
      <c r="Y84" s="224"/>
      <c r="Z84" s="17"/>
      <c r="AB84" s="17"/>
      <c r="AC84" s="224"/>
      <c r="AD84" s="17"/>
      <c r="BP84" s="45" t="s">
        <v>361</v>
      </c>
      <c r="BQ84" s="17"/>
      <c r="BR84" s="657" t="s">
        <v>362</v>
      </c>
      <c r="BS84" s="438"/>
      <c r="BT84" s="634" t="s">
        <v>363</v>
      </c>
      <c r="DM84" s="45"/>
      <c r="DN84" s="17"/>
      <c r="DO84" s="70" t="s">
        <v>364</v>
      </c>
      <c r="DP84" s="497">
        <v>0.3</v>
      </c>
      <c r="DQ84" s="17">
        <v>0</v>
      </c>
      <c r="DR84" s="497">
        <v>0.7</v>
      </c>
      <c r="DS84" s="497">
        <f>SUM(DP84:DR84)</f>
        <v>1</v>
      </c>
      <c r="DT84" s="17"/>
      <c r="DU84" s="19"/>
    </row>
    <row r="85" spans="2:125" ht="15" customHeight="1">
      <c r="B85" s="17"/>
      <c r="C85" s="17"/>
      <c r="D85" s="17"/>
      <c r="F85" s="17"/>
      <c r="G85" s="224"/>
      <c r="H85" s="17"/>
      <c r="I85" s="224"/>
      <c r="J85" s="17"/>
      <c r="K85" s="224"/>
      <c r="L85" s="17"/>
      <c r="M85" s="224"/>
      <c r="N85" s="17"/>
      <c r="O85" s="224"/>
      <c r="P85" s="17"/>
      <c r="Q85" s="224"/>
      <c r="R85" s="17"/>
      <c r="S85" s="224"/>
      <c r="T85" s="17"/>
      <c r="U85" s="224"/>
      <c r="V85" s="17"/>
      <c r="W85" s="224"/>
      <c r="X85" s="17"/>
      <c r="Y85" s="224"/>
      <c r="Z85" s="17"/>
      <c r="AB85" s="17"/>
      <c r="AC85" s="224"/>
      <c r="AD85" s="17"/>
      <c r="BP85" s="45" t="s">
        <v>365</v>
      </c>
      <c r="BQ85" s="17"/>
      <c r="BR85" s="658" t="s">
        <v>366</v>
      </c>
      <c r="BS85" s="432"/>
      <c r="BT85" s="659"/>
      <c r="DM85" s="45"/>
      <c r="DN85" s="17"/>
      <c r="DO85" s="70">
        <v>33</v>
      </c>
      <c r="DP85" s="497">
        <v>0.4</v>
      </c>
      <c r="DQ85" s="497">
        <v>0.6</v>
      </c>
      <c r="DR85" s="497">
        <v>0</v>
      </c>
      <c r="DS85" s="497">
        <f>SUM(DP85:DR85)</f>
        <v>1</v>
      </c>
      <c r="DT85" s="17"/>
      <c r="DU85" s="19"/>
    </row>
    <row r="86" spans="2:125" ht="15" customHeight="1">
      <c r="B86" s="17"/>
      <c r="C86" s="17"/>
      <c r="D86" s="17"/>
      <c r="F86" s="17"/>
      <c r="G86" s="224"/>
      <c r="H86" s="17"/>
      <c r="I86" s="224"/>
      <c r="J86" s="17"/>
      <c r="K86" s="224"/>
      <c r="L86" s="17"/>
      <c r="M86" s="224"/>
      <c r="N86" s="17"/>
      <c r="O86" s="224"/>
      <c r="P86" s="17"/>
      <c r="Q86" s="224"/>
      <c r="R86" s="17"/>
      <c r="S86" s="224"/>
      <c r="T86" s="17"/>
      <c r="U86" s="224"/>
      <c r="V86" s="17"/>
      <c r="W86" s="224"/>
      <c r="X86" s="17"/>
      <c r="Y86" s="224"/>
      <c r="Z86" s="17"/>
      <c r="AB86" s="17"/>
      <c r="AC86" s="224"/>
      <c r="AD86" s="17"/>
      <c r="BP86" s="45" t="s">
        <v>357</v>
      </c>
      <c r="BQ86" s="17"/>
      <c r="BR86" s="660" t="s">
        <v>367</v>
      </c>
      <c r="BS86" s="432"/>
      <c r="BT86" s="659"/>
      <c r="DM86" s="45"/>
      <c r="DN86" s="17"/>
      <c r="DO86" s="70">
        <v>34</v>
      </c>
      <c r="DP86" s="497">
        <v>0.4</v>
      </c>
      <c r="DQ86" s="497">
        <v>0.5</v>
      </c>
      <c r="DR86" s="497">
        <v>0.1</v>
      </c>
      <c r="DS86" s="497">
        <f>SUM(DP86:DR86)</f>
        <v>1</v>
      </c>
      <c r="DT86" s="17"/>
      <c r="DU86" s="19"/>
    </row>
    <row r="87" spans="2:125" ht="15" customHeight="1">
      <c r="B87" s="17"/>
      <c r="C87" s="17"/>
      <c r="D87" s="17"/>
      <c r="F87" s="17"/>
      <c r="G87" s="224"/>
      <c r="H87" s="17"/>
      <c r="I87" s="224"/>
      <c r="J87" s="17"/>
      <c r="K87" s="224"/>
      <c r="L87" s="17"/>
      <c r="M87" s="224"/>
      <c r="N87" s="17"/>
      <c r="O87" s="224"/>
      <c r="P87" s="17"/>
      <c r="Q87" s="224"/>
      <c r="R87" s="17"/>
      <c r="S87" s="224"/>
      <c r="T87" s="17"/>
      <c r="U87" s="224"/>
      <c r="V87" s="17"/>
      <c r="W87" s="224"/>
      <c r="X87" s="17"/>
      <c r="Y87" s="224"/>
      <c r="Z87" s="17"/>
      <c r="AB87" s="17"/>
      <c r="AC87" s="224"/>
      <c r="AD87" s="17"/>
      <c r="BP87" s="60"/>
      <c r="BQ87" s="138"/>
      <c r="BR87" s="661"/>
      <c r="BS87" s="662"/>
      <c r="BT87" s="663"/>
      <c r="DM87" s="45"/>
      <c r="DN87" s="17"/>
      <c r="DO87" s="70">
        <v>35</v>
      </c>
      <c r="DP87" s="497">
        <v>0.4</v>
      </c>
      <c r="DQ87" s="497">
        <v>0.4</v>
      </c>
      <c r="DR87" s="497">
        <v>0.2</v>
      </c>
      <c r="DS87" s="497">
        <f>SUM(DP87:DR87)</f>
        <v>1</v>
      </c>
      <c r="DT87" s="17"/>
      <c r="DU87" s="19"/>
    </row>
    <row r="88" spans="2:125" ht="15" customHeight="1">
      <c r="B88" s="17"/>
      <c r="C88" s="17"/>
      <c r="D88" s="17"/>
      <c r="F88" s="17"/>
      <c r="G88" s="224"/>
      <c r="H88" s="17"/>
      <c r="I88" s="224"/>
      <c r="J88" s="17"/>
      <c r="K88" s="224"/>
      <c r="L88" s="17"/>
      <c r="M88" s="224"/>
      <c r="N88" s="17"/>
      <c r="O88" s="224"/>
      <c r="P88" s="17"/>
      <c r="Q88" s="224"/>
      <c r="R88" s="17"/>
      <c r="S88" s="224"/>
      <c r="T88" s="17"/>
      <c r="U88" s="224"/>
      <c r="V88" s="17"/>
      <c r="W88" s="224"/>
      <c r="X88" s="17"/>
      <c r="Y88" s="224"/>
      <c r="Z88" s="17"/>
      <c r="AB88" s="17"/>
      <c r="AC88" s="224"/>
      <c r="AD88" s="17"/>
      <c r="DM88" s="45"/>
      <c r="DN88" s="17"/>
      <c r="DO88" s="70">
        <v>36</v>
      </c>
      <c r="DP88" s="497">
        <v>0.4</v>
      </c>
      <c r="DQ88" s="497">
        <v>0.3</v>
      </c>
      <c r="DR88" s="497">
        <v>0.3</v>
      </c>
      <c r="DS88" s="497">
        <f>SUM(DP88:DR88)</f>
        <v>1</v>
      </c>
      <c r="DT88" s="17"/>
      <c r="DU88" s="19"/>
    </row>
    <row r="89" spans="2:125" ht="15" customHeight="1">
      <c r="B89" s="17"/>
      <c r="C89" s="17"/>
      <c r="D89" s="17"/>
      <c r="F89" s="17"/>
      <c r="G89" s="224"/>
      <c r="H89" s="17"/>
      <c r="I89" s="224"/>
      <c r="J89" s="17"/>
      <c r="K89" s="224"/>
      <c r="L89" s="17"/>
      <c r="M89" s="224"/>
      <c r="N89" s="17"/>
      <c r="O89" s="224"/>
      <c r="P89" s="17"/>
      <c r="Q89" s="224"/>
      <c r="R89" s="17"/>
      <c r="S89" s="224"/>
      <c r="T89" s="17"/>
      <c r="U89" s="224"/>
      <c r="V89" s="17"/>
      <c r="W89" s="224"/>
      <c r="X89" s="17"/>
      <c r="Y89" s="224"/>
      <c r="Z89" s="17"/>
      <c r="AB89" s="17"/>
      <c r="AC89" s="224"/>
      <c r="AD89" s="17"/>
      <c r="BP89" s="297"/>
      <c r="BQ89" s="438"/>
      <c r="BR89" s="438" t="s">
        <v>206</v>
      </c>
      <c r="BS89" s="438"/>
      <c r="BT89" s="438"/>
      <c r="BU89" s="90"/>
      <c r="DM89" s="45"/>
      <c r="DN89" s="17"/>
      <c r="DO89" s="70">
        <v>37</v>
      </c>
      <c r="DP89" s="497">
        <v>0.4</v>
      </c>
      <c r="DQ89" s="497">
        <v>0.2</v>
      </c>
      <c r="DR89" s="497">
        <v>0.4</v>
      </c>
      <c r="DS89" s="497">
        <f>SUM(DP89:DR89)</f>
        <v>1</v>
      </c>
      <c r="DT89" s="17"/>
      <c r="DU89" s="19"/>
    </row>
    <row r="90" spans="2:125" ht="15" customHeight="1">
      <c r="B90" s="17"/>
      <c r="C90" s="17"/>
      <c r="D90" s="17"/>
      <c r="F90" s="17"/>
      <c r="G90" s="224"/>
      <c r="H90" s="17"/>
      <c r="I90" s="224"/>
      <c r="J90" s="17"/>
      <c r="K90" s="224"/>
      <c r="L90" s="17"/>
      <c r="M90" s="224"/>
      <c r="N90" s="17"/>
      <c r="O90" s="224"/>
      <c r="P90" s="17"/>
      <c r="Q90" s="224"/>
      <c r="R90" s="17"/>
      <c r="S90" s="224"/>
      <c r="T90" s="17"/>
      <c r="U90" s="224"/>
      <c r="V90" s="17"/>
      <c r="W90" s="224"/>
      <c r="X90" s="17"/>
      <c r="Y90" s="224"/>
      <c r="Z90" s="17"/>
      <c r="AB90" s="17"/>
      <c r="AC90" s="224"/>
      <c r="AD90" s="17"/>
      <c r="BP90" s="60"/>
      <c r="BQ90" s="138"/>
      <c r="BR90" s="664">
        <f>V41</f>
        <v>10.295416274134162</v>
      </c>
      <c r="BS90" s="138" t="s">
        <v>368</v>
      </c>
      <c r="BT90" s="138"/>
      <c r="BU90" s="61"/>
      <c r="DM90" s="45"/>
      <c r="DN90" s="17"/>
      <c r="DO90" s="70" t="s">
        <v>369</v>
      </c>
      <c r="DP90" s="497">
        <v>0.4</v>
      </c>
      <c r="DQ90" s="497">
        <v>0.1</v>
      </c>
      <c r="DR90" s="497">
        <v>0.5</v>
      </c>
      <c r="DS90" s="497">
        <f>SUM(DP90:DR90)</f>
        <v>1</v>
      </c>
      <c r="DT90" s="17"/>
      <c r="DU90" s="19"/>
    </row>
    <row r="91" spans="2:125" ht="15" customHeight="1">
      <c r="B91" s="17"/>
      <c r="C91" s="17"/>
      <c r="D91" s="17"/>
      <c r="F91" s="17"/>
      <c r="G91" s="224"/>
      <c r="H91" s="17"/>
      <c r="I91" s="224"/>
      <c r="J91" s="17"/>
      <c r="K91" s="224"/>
      <c r="L91" s="17"/>
      <c r="M91" s="224"/>
      <c r="N91" s="17"/>
      <c r="O91" s="224"/>
      <c r="P91" s="17"/>
      <c r="Q91" s="224"/>
      <c r="R91" s="17"/>
      <c r="S91" s="224"/>
      <c r="T91" s="17"/>
      <c r="U91" s="224"/>
      <c r="V91" s="17"/>
      <c r="W91" s="224"/>
      <c r="X91" s="17"/>
      <c r="Y91" s="224"/>
      <c r="Z91" s="17"/>
      <c r="AB91" s="17"/>
      <c r="AC91" s="224"/>
      <c r="AD91" s="17"/>
      <c r="DM91" s="45"/>
      <c r="DN91" s="17"/>
      <c r="DO91" s="70" t="s">
        <v>370</v>
      </c>
      <c r="DP91" s="497">
        <v>0.4</v>
      </c>
      <c r="DQ91" s="17">
        <v>0</v>
      </c>
      <c r="DR91" s="497">
        <v>0.6</v>
      </c>
      <c r="DS91" s="497">
        <f>SUM(DP91:DR91)</f>
        <v>1</v>
      </c>
      <c r="DT91" s="17"/>
      <c r="DU91" s="19"/>
    </row>
    <row r="92" spans="2:125" ht="15" customHeight="1">
      <c r="B92" s="17"/>
      <c r="C92" s="17"/>
      <c r="D92" s="17"/>
      <c r="F92" s="17"/>
      <c r="G92" s="224"/>
      <c r="H92" s="17"/>
      <c r="I92" s="224"/>
      <c r="J92" s="17"/>
      <c r="K92" s="224"/>
      <c r="L92" s="17"/>
      <c r="M92" s="224"/>
      <c r="N92" s="17"/>
      <c r="O92" s="224"/>
      <c r="P92" s="17"/>
      <c r="Q92" s="224"/>
      <c r="R92" s="17"/>
      <c r="S92" s="224"/>
      <c r="T92" s="17"/>
      <c r="U92" s="224"/>
      <c r="V92" s="17"/>
      <c r="W92" s="224"/>
      <c r="X92" s="17"/>
      <c r="Y92" s="224"/>
      <c r="Z92" s="17"/>
      <c r="AB92" s="17"/>
      <c r="AC92" s="224"/>
      <c r="AD92" s="17"/>
      <c r="DM92" s="45"/>
      <c r="DN92" s="17"/>
      <c r="DO92" s="70">
        <v>40</v>
      </c>
      <c r="DP92" s="497">
        <v>0.5</v>
      </c>
      <c r="DQ92" s="497">
        <v>0.5</v>
      </c>
      <c r="DR92" s="497">
        <v>0</v>
      </c>
      <c r="DS92" s="497">
        <f>SUM(DP92:DR92)</f>
        <v>1</v>
      </c>
      <c r="DT92" s="17"/>
      <c r="DU92" s="19"/>
    </row>
    <row r="93" spans="2:125" ht="15" customHeight="1">
      <c r="B93" s="17"/>
      <c r="C93" s="17"/>
      <c r="D93" s="17"/>
      <c r="F93" s="17"/>
      <c r="G93" s="224"/>
      <c r="H93" s="17"/>
      <c r="I93" s="224"/>
      <c r="J93" s="17"/>
      <c r="K93" s="224"/>
      <c r="L93" s="17"/>
      <c r="M93" s="224"/>
      <c r="N93" s="17"/>
      <c r="O93" s="224"/>
      <c r="P93" s="17"/>
      <c r="Q93" s="224"/>
      <c r="R93" s="17"/>
      <c r="S93" s="224"/>
      <c r="T93" s="17"/>
      <c r="U93" s="224"/>
      <c r="V93" s="17"/>
      <c r="W93" s="224"/>
      <c r="X93" s="17"/>
      <c r="Y93" s="224"/>
      <c r="Z93" s="17"/>
      <c r="AB93" s="17"/>
      <c r="AC93" s="224"/>
      <c r="AD93" s="17"/>
      <c r="DM93" s="45"/>
      <c r="DN93" s="17"/>
      <c r="DO93" s="70">
        <v>41</v>
      </c>
      <c r="DP93" s="497">
        <v>0.5</v>
      </c>
      <c r="DQ93" s="497">
        <v>0.4</v>
      </c>
      <c r="DR93" s="497">
        <v>0.1</v>
      </c>
      <c r="DS93" s="497">
        <f>SUM(DP93:DR93)</f>
        <v>1</v>
      </c>
      <c r="DT93" s="17"/>
      <c r="DU93" s="19"/>
    </row>
    <row r="94" spans="2:125" ht="15" customHeight="1">
      <c r="B94" s="17"/>
      <c r="C94" s="17"/>
      <c r="D94" s="17"/>
      <c r="F94" s="17"/>
      <c r="G94" s="224"/>
      <c r="H94" s="17"/>
      <c r="I94" s="224"/>
      <c r="J94" s="17"/>
      <c r="K94" s="224"/>
      <c r="L94" s="17"/>
      <c r="M94" s="224"/>
      <c r="N94" s="17"/>
      <c r="O94" s="224"/>
      <c r="P94" s="17"/>
      <c r="Q94" s="224"/>
      <c r="R94" s="17"/>
      <c r="S94" s="224"/>
      <c r="T94" s="17"/>
      <c r="U94" s="224"/>
      <c r="V94" s="17"/>
      <c r="W94" s="224"/>
      <c r="X94" s="17"/>
      <c r="Y94" s="224"/>
      <c r="Z94" s="17"/>
      <c r="AB94" s="17"/>
      <c r="AC94" s="224"/>
      <c r="AD94" s="17"/>
      <c r="DM94" s="45"/>
      <c r="DN94" s="17"/>
      <c r="DO94" s="70">
        <v>42</v>
      </c>
      <c r="DP94" s="497">
        <v>0.5</v>
      </c>
      <c r="DQ94" s="497">
        <v>0.3</v>
      </c>
      <c r="DR94" s="497">
        <v>0.2</v>
      </c>
      <c r="DS94" s="497">
        <f>SUM(DP94:DR94)</f>
        <v>1</v>
      </c>
      <c r="DT94" s="17"/>
      <c r="DU94" s="19"/>
    </row>
    <row r="95" spans="2:125" ht="15" customHeight="1">
      <c r="B95" s="17"/>
      <c r="C95" s="17"/>
      <c r="D95" s="17"/>
      <c r="F95" s="17"/>
      <c r="G95" s="224"/>
      <c r="H95" s="17"/>
      <c r="I95" s="224"/>
      <c r="J95" s="17"/>
      <c r="K95" s="224"/>
      <c r="L95" s="17"/>
      <c r="M95" s="224"/>
      <c r="N95" s="17"/>
      <c r="O95" s="224"/>
      <c r="P95" s="17"/>
      <c r="Q95" s="224"/>
      <c r="R95" s="17"/>
      <c r="S95" s="224"/>
      <c r="T95" s="17"/>
      <c r="U95" s="224"/>
      <c r="V95" s="17"/>
      <c r="W95" s="224"/>
      <c r="X95" s="17"/>
      <c r="Y95" s="224"/>
      <c r="Z95" s="17"/>
      <c r="AB95" s="17"/>
      <c r="AC95" s="224"/>
      <c r="AD95" s="17"/>
      <c r="DM95" s="45"/>
      <c r="DN95" s="17"/>
      <c r="DO95" s="70" t="s">
        <v>371</v>
      </c>
      <c r="DP95" s="497">
        <v>0.5</v>
      </c>
      <c r="DQ95" s="497">
        <v>0.2</v>
      </c>
      <c r="DR95" s="497">
        <v>0.3</v>
      </c>
      <c r="DS95" s="497">
        <f>SUM(DP95:DR95)</f>
        <v>1</v>
      </c>
      <c r="DT95" s="17"/>
      <c r="DU95" s="19"/>
    </row>
    <row r="96" spans="2:125" ht="15" customHeight="1">
      <c r="B96" s="17"/>
      <c r="C96" s="17"/>
      <c r="D96" s="17"/>
      <c r="F96" s="17"/>
      <c r="G96" s="224"/>
      <c r="H96" s="17"/>
      <c r="I96" s="224"/>
      <c r="J96" s="17"/>
      <c r="K96" s="224"/>
      <c r="L96" s="17"/>
      <c r="M96" s="224"/>
      <c r="N96" s="17"/>
      <c r="O96" s="224"/>
      <c r="P96" s="17"/>
      <c r="Q96" s="224"/>
      <c r="R96" s="17"/>
      <c r="S96" s="224"/>
      <c r="T96" s="17"/>
      <c r="U96" s="224"/>
      <c r="V96" s="17"/>
      <c r="W96" s="224"/>
      <c r="X96" s="17"/>
      <c r="Y96" s="224"/>
      <c r="Z96" s="17"/>
      <c r="AB96" s="17"/>
      <c r="AC96" s="224"/>
      <c r="AD96" s="17"/>
      <c r="DM96" s="45"/>
      <c r="DN96" s="17"/>
      <c r="DO96" s="70">
        <v>44</v>
      </c>
      <c r="DP96" s="497">
        <v>0.5</v>
      </c>
      <c r="DQ96" s="497">
        <v>0.1</v>
      </c>
      <c r="DR96" s="497">
        <v>0.4</v>
      </c>
      <c r="DS96" s="497">
        <f>SUM(DP96:DR96)</f>
        <v>1</v>
      </c>
      <c r="DT96" s="17"/>
      <c r="DU96" s="19"/>
    </row>
    <row r="97" spans="2:125" ht="15" customHeight="1">
      <c r="B97" s="17"/>
      <c r="C97" s="17"/>
      <c r="D97" s="17"/>
      <c r="F97" s="17"/>
      <c r="G97" s="224"/>
      <c r="H97" s="17"/>
      <c r="I97" s="224"/>
      <c r="J97" s="17"/>
      <c r="K97" s="224"/>
      <c r="L97" s="17"/>
      <c r="M97" s="224"/>
      <c r="N97" s="17"/>
      <c r="O97" s="224"/>
      <c r="P97" s="17"/>
      <c r="Q97" s="224"/>
      <c r="R97" s="17"/>
      <c r="S97" s="224"/>
      <c r="T97" s="17"/>
      <c r="U97" s="224"/>
      <c r="V97" s="17"/>
      <c r="W97" s="224"/>
      <c r="X97" s="17"/>
      <c r="Y97" s="224"/>
      <c r="Z97" s="17"/>
      <c r="AB97" s="17"/>
      <c r="AC97" s="224"/>
      <c r="AD97" s="17"/>
      <c r="DM97" s="45"/>
      <c r="DN97" s="17"/>
      <c r="DO97" s="70" t="s">
        <v>372</v>
      </c>
      <c r="DP97" s="497">
        <v>0.5</v>
      </c>
      <c r="DQ97" s="17">
        <v>0</v>
      </c>
      <c r="DR97" s="497">
        <v>0.5</v>
      </c>
      <c r="DS97" s="497">
        <f>SUM(DP97:DR97)</f>
        <v>1</v>
      </c>
      <c r="DT97" s="17"/>
      <c r="DU97" s="19"/>
    </row>
    <row r="98" spans="2:125" ht="15" customHeight="1">
      <c r="B98" s="17"/>
      <c r="C98" s="17"/>
      <c r="D98" s="17"/>
      <c r="F98" s="17"/>
      <c r="G98" s="224"/>
      <c r="H98" s="17"/>
      <c r="I98" s="224"/>
      <c r="J98" s="17"/>
      <c r="K98" s="224"/>
      <c r="L98" s="17"/>
      <c r="M98" s="224"/>
      <c r="N98" s="17"/>
      <c r="O98" s="224"/>
      <c r="P98" s="17"/>
      <c r="Q98" s="224"/>
      <c r="R98" s="17"/>
      <c r="S98" s="224"/>
      <c r="T98" s="17"/>
      <c r="U98" s="224"/>
      <c r="V98" s="17"/>
      <c r="W98" s="224"/>
      <c r="X98" s="17"/>
      <c r="Y98" s="224"/>
      <c r="Z98" s="17"/>
      <c r="AB98" s="17"/>
      <c r="AC98" s="224"/>
      <c r="AD98" s="17"/>
      <c r="DM98" s="45"/>
      <c r="DN98" s="17"/>
      <c r="DO98" s="70">
        <v>46</v>
      </c>
      <c r="DP98" s="497">
        <v>0.6</v>
      </c>
      <c r="DQ98" s="497">
        <v>0.4</v>
      </c>
      <c r="DR98" s="497">
        <v>0</v>
      </c>
      <c r="DS98" s="497">
        <f>SUM(DP98:DR98)</f>
        <v>1</v>
      </c>
      <c r="DT98" s="17"/>
      <c r="DU98" s="19"/>
    </row>
    <row r="99" spans="2:125" ht="15" customHeight="1">
      <c r="B99" s="17"/>
      <c r="C99" s="17"/>
      <c r="D99" s="17"/>
      <c r="F99" s="17"/>
      <c r="G99" s="224"/>
      <c r="H99" s="17"/>
      <c r="I99" s="224"/>
      <c r="J99" s="17"/>
      <c r="K99" s="224"/>
      <c r="L99" s="17"/>
      <c r="M99" s="224"/>
      <c r="N99" s="17"/>
      <c r="O99" s="224"/>
      <c r="P99" s="17"/>
      <c r="Q99" s="224"/>
      <c r="R99" s="17"/>
      <c r="S99" s="224"/>
      <c r="T99" s="17"/>
      <c r="U99" s="224"/>
      <c r="V99" s="17"/>
      <c r="W99" s="224"/>
      <c r="X99" s="17"/>
      <c r="Y99" s="224"/>
      <c r="Z99" s="17"/>
      <c r="AB99" s="17"/>
      <c r="AC99" s="224"/>
      <c r="AD99" s="17"/>
      <c r="DM99" s="45"/>
      <c r="DN99" s="17"/>
      <c r="DO99" s="70">
        <v>47</v>
      </c>
      <c r="DP99" s="497">
        <v>0.6</v>
      </c>
      <c r="DQ99" s="497">
        <v>0.3</v>
      </c>
      <c r="DR99" s="497">
        <v>0.1</v>
      </c>
      <c r="DS99" s="497">
        <f>SUM(DP99:DR99)</f>
        <v>1</v>
      </c>
      <c r="DT99" s="17"/>
      <c r="DU99" s="19"/>
    </row>
    <row r="100" spans="2:125" ht="15" customHeight="1">
      <c r="B100" s="17"/>
      <c r="C100" s="17"/>
      <c r="D100" s="17"/>
      <c r="F100" s="17"/>
      <c r="G100" s="224"/>
      <c r="H100" s="17"/>
      <c r="I100" s="224"/>
      <c r="J100" s="17"/>
      <c r="K100" s="224"/>
      <c r="L100" s="17"/>
      <c r="M100" s="224"/>
      <c r="N100" s="17"/>
      <c r="O100" s="224"/>
      <c r="P100" s="17"/>
      <c r="Q100" s="224"/>
      <c r="R100" s="17"/>
      <c r="S100" s="224"/>
      <c r="T100" s="17"/>
      <c r="U100" s="224"/>
      <c r="V100" s="17"/>
      <c r="W100" s="224"/>
      <c r="X100" s="17"/>
      <c r="Y100" s="224"/>
      <c r="Z100" s="17"/>
      <c r="AB100" s="17"/>
      <c r="AC100" s="224"/>
      <c r="AD100" s="17"/>
      <c r="DM100" s="45"/>
      <c r="DN100" s="17"/>
      <c r="DO100" s="70" t="s">
        <v>373</v>
      </c>
      <c r="DP100" s="497">
        <v>0.6</v>
      </c>
      <c r="DQ100" s="497">
        <v>0.2</v>
      </c>
      <c r="DR100" s="497">
        <v>0.2</v>
      </c>
      <c r="DS100" s="497">
        <f>SUM(DP100:DR100)</f>
        <v>1</v>
      </c>
      <c r="DT100" s="17"/>
      <c r="DU100" s="19"/>
    </row>
    <row r="101" spans="2:125" ht="15" customHeight="1">
      <c r="B101" s="17"/>
      <c r="C101" s="17"/>
      <c r="D101" s="17"/>
      <c r="F101" s="17"/>
      <c r="G101" s="224"/>
      <c r="H101" s="17"/>
      <c r="I101" s="224"/>
      <c r="J101" s="17"/>
      <c r="K101" s="224"/>
      <c r="L101" s="17"/>
      <c r="M101" s="224"/>
      <c r="N101" s="17"/>
      <c r="O101" s="224"/>
      <c r="P101" s="17"/>
      <c r="Q101" s="224"/>
      <c r="R101" s="17"/>
      <c r="S101" s="224"/>
      <c r="T101" s="17"/>
      <c r="U101" s="224"/>
      <c r="V101" s="17"/>
      <c r="W101" s="224"/>
      <c r="X101" s="17"/>
      <c r="Y101" s="224"/>
      <c r="Z101" s="17"/>
      <c r="AB101" s="17"/>
      <c r="AC101" s="224"/>
      <c r="AD101" s="17"/>
      <c r="DM101" s="45"/>
      <c r="DN101" s="17"/>
      <c r="DO101" s="70" t="s">
        <v>374</v>
      </c>
      <c r="DP101" s="497">
        <v>0.6</v>
      </c>
      <c r="DQ101" s="497">
        <v>0.1</v>
      </c>
      <c r="DR101" s="497">
        <v>0.3</v>
      </c>
      <c r="DS101" s="497">
        <f>SUM(DP101:DR101)</f>
        <v>1</v>
      </c>
      <c r="DT101" s="17"/>
      <c r="DU101" s="19"/>
    </row>
    <row r="102" spans="2:125" ht="15" customHeight="1">
      <c r="B102" s="17"/>
      <c r="C102" s="17"/>
      <c r="D102" s="17"/>
      <c r="F102" s="17"/>
      <c r="G102" s="224"/>
      <c r="H102" s="17"/>
      <c r="I102" s="224"/>
      <c r="J102" s="17"/>
      <c r="K102" s="224"/>
      <c r="L102" s="17"/>
      <c r="M102" s="224"/>
      <c r="N102" s="17"/>
      <c r="O102" s="224"/>
      <c r="P102" s="17"/>
      <c r="Q102" s="224"/>
      <c r="R102" s="17"/>
      <c r="S102" s="224"/>
      <c r="T102" s="17"/>
      <c r="U102" s="224"/>
      <c r="V102" s="17"/>
      <c r="W102" s="224"/>
      <c r="X102" s="17"/>
      <c r="Y102" s="224"/>
      <c r="Z102" s="17"/>
      <c r="AB102" s="17"/>
      <c r="AC102" s="224"/>
      <c r="AD102" s="17"/>
      <c r="DM102" s="45"/>
      <c r="DN102" s="17"/>
      <c r="DO102" s="70">
        <v>50</v>
      </c>
      <c r="DP102" s="497">
        <v>0.6</v>
      </c>
      <c r="DQ102" s="17">
        <v>0</v>
      </c>
      <c r="DR102" s="497">
        <v>0.4</v>
      </c>
      <c r="DS102" s="497">
        <f>SUM(DP102:DR102)</f>
        <v>1</v>
      </c>
      <c r="DT102" s="17"/>
      <c r="DU102" s="19"/>
    </row>
    <row r="103" spans="2:125" ht="15" customHeight="1">
      <c r="B103" s="17"/>
      <c r="C103" s="17"/>
      <c r="D103" s="17"/>
      <c r="F103" s="17"/>
      <c r="G103" s="224"/>
      <c r="H103" s="17"/>
      <c r="I103" s="224"/>
      <c r="J103" s="17"/>
      <c r="K103" s="224"/>
      <c r="L103" s="17"/>
      <c r="M103" s="224"/>
      <c r="N103" s="17"/>
      <c r="O103" s="224"/>
      <c r="P103" s="17"/>
      <c r="Q103" s="224"/>
      <c r="R103" s="17"/>
      <c r="S103" s="224"/>
      <c r="T103" s="17"/>
      <c r="U103" s="224"/>
      <c r="V103" s="17"/>
      <c r="W103" s="224"/>
      <c r="X103" s="17"/>
      <c r="Y103" s="224"/>
      <c r="Z103" s="17"/>
      <c r="AB103" s="17"/>
      <c r="AC103" s="224"/>
      <c r="AD103" s="17"/>
      <c r="DM103" s="45"/>
      <c r="DN103" s="17"/>
      <c r="DO103" s="70">
        <v>51</v>
      </c>
      <c r="DP103" s="497">
        <v>0.7</v>
      </c>
      <c r="DQ103" s="497">
        <v>0.3</v>
      </c>
      <c r="DR103" s="497">
        <v>0</v>
      </c>
      <c r="DS103" s="497">
        <f>SUM(DP103:DR103)</f>
        <v>1</v>
      </c>
      <c r="DT103" s="17"/>
      <c r="DU103" s="19"/>
    </row>
    <row r="104" spans="2:125" ht="12.75">
      <c r="B104" s="17"/>
      <c r="C104" s="17"/>
      <c r="D104" s="17"/>
      <c r="F104" s="17"/>
      <c r="G104" s="224"/>
      <c r="H104" s="17"/>
      <c r="I104" s="224"/>
      <c r="J104" s="17"/>
      <c r="K104" s="224"/>
      <c r="L104" s="17"/>
      <c r="M104" s="224"/>
      <c r="N104" s="17"/>
      <c r="O104" s="224"/>
      <c r="P104" s="17"/>
      <c r="Q104" s="224"/>
      <c r="R104" s="17"/>
      <c r="S104" s="224"/>
      <c r="T104" s="17"/>
      <c r="U104" s="224"/>
      <c r="V104" s="17"/>
      <c r="W104" s="224"/>
      <c r="X104" s="17"/>
      <c r="Y104" s="224"/>
      <c r="Z104" s="17"/>
      <c r="AB104" s="17"/>
      <c r="AC104" s="224"/>
      <c r="AD104" s="17"/>
      <c r="DM104" s="45"/>
      <c r="DN104" s="17"/>
      <c r="DO104" s="70">
        <v>52</v>
      </c>
      <c r="DP104" s="497">
        <v>0.7</v>
      </c>
      <c r="DQ104" s="497">
        <v>0.2</v>
      </c>
      <c r="DR104" s="497">
        <v>0.1</v>
      </c>
      <c r="DS104" s="497">
        <f>SUM(DP104:DR104)</f>
        <v>1</v>
      </c>
      <c r="DT104" s="17"/>
      <c r="DU104" s="19"/>
    </row>
    <row r="105" spans="2:125" ht="12.75">
      <c r="B105" s="17"/>
      <c r="C105" s="17"/>
      <c r="D105" s="17"/>
      <c r="F105" s="17"/>
      <c r="G105" s="224"/>
      <c r="H105" s="17"/>
      <c r="I105" s="224"/>
      <c r="J105" s="17"/>
      <c r="K105" s="224"/>
      <c r="L105" s="17"/>
      <c r="M105" s="224"/>
      <c r="N105" s="17"/>
      <c r="O105" s="224"/>
      <c r="P105" s="17"/>
      <c r="Q105" s="224"/>
      <c r="R105" s="17"/>
      <c r="S105" s="224"/>
      <c r="T105" s="17"/>
      <c r="U105" s="224"/>
      <c r="V105" s="17"/>
      <c r="W105" s="224"/>
      <c r="X105" s="17"/>
      <c r="Y105" s="224"/>
      <c r="Z105" s="17"/>
      <c r="AB105" s="17"/>
      <c r="AC105" s="224"/>
      <c r="AD105" s="17"/>
      <c r="DM105" s="45"/>
      <c r="DN105" s="17"/>
      <c r="DO105" s="70" t="s">
        <v>375</v>
      </c>
      <c r="DP105" s="497">
        <v>0.7</v>
      </c>
      <c r="DQ105" s="497">
        <v>0.1</v>
      </c>
      <c r="DR105" s="497">
        <v>0.2</v>
      </c>
      <c r="DS105" s="497">
        <f>SUM(DP105:DR105)</f>
        <v>1</v>
      </c>
      <c r="DT105" s="17"/>
      <c r="DU105" s="19"/>
    </row>
    <row r="106" spans="2:125" ht="12.75">
      <c r="B106" s="17"/>
      <c r="C106" s="17"/>
      <c r="D106" s="17"/>
      <c r="F106" s="17"/>
      <c r="G106" s="224"/>
      <c r="H106" s="17"/>
      <c r="I106" s="224"/>
      <c r="J106" s="17"/>
      <c r="K106" s="224"/>
      <c r="L106" s="17"/>
      <c r="M106" s="224"/>
      <c r="N106" s="17"/>
      <c r="O106" s="224"/>
      <c r="P106" s="17"/>
      <c r="Q106" s="224"/>
      <c r="R106" s="17"/>
      <c r="S106" s="224"/>
      <c r="T106" s="17"/>
      <c r="U106" s="224"/>
      <c r="V106" s="17"/>
      <c r="W106" s="224"/>
      <c r="X106" s="17"/>
      <c r="Y106" s="224"/>
      <c r="Z106" s="17"/>
      <c r="AB106" s="17"/>
      <c r="AC106" s="224"/>
      <c r="AD106" s="17"/>
      <c r="DM106" s="45"/>
      <c r="DN106" s="17" t="s">
        <v>376</v>
      </c>
      <c r="DO106" s="70">
        <v>54</v>
      </c>
      <c r="DP106" s="497">
        <v>0.7</v>
      </c>
      <c r="DQ106" s="17">
        <v>0</v>
      </c>
      <c r="DR106" s="497">
        <v>0.3</v>
      </c>
      <c r="DS106" s="497">
        <f>SUM(DP106:DR106)</f>
        <v>1</v>
      </c>
      <c r="DT106" s="17"/>
      <c r="DU106" s="19"/>
    </row>
    <row r="107" spans="2:125" ht="12.75">
      <c r="B107" s="17"/>
      <c r="C107" s="17"/>
      <c r="D107" s="17"/>
      <c r="F107" s="17"/>
      <c r="G107" s="224"/>
      <c r="H107" s="17"/>
      <c r="I107" s="224"/>
      <c r="J107" s="17"/>
      <c r="K107" s="224"/>
      <c r="L107" s="17"/>
      <c r="M107" s="224"/>
      <c r="N107" s="17"/>
      <c r="O107" s="224"/>
      <c r="P107" s="17"/>
      <c r="Q107" s="224"/>
      <c r="R107" s="17"/>
      <c r="S107" s="224"/>
      <c r="T107" s="17"/>
      <c r="U107" s="224"/>
      <c r="V107" s="17"/>
      <c r="W107" s="224"/>
      <c r="X107" s="17"/>
      <c r="Y107" s="224"/>
      <c r="Z107" s="17"/>
      <c r="AB107" s="17"/>
      <c r="AC107" s="224"/>
      <c r="AD107" s="17"/>
      <c r="DM107" s="45"/>
      <c r="DN107" s="17"/>
      <c r="DO107" s="70" t="s">
        <v>377</v>
      </c>
      <c r="DP107" s="497">
        <v>0.8</v>
      </c>
      <c r="DQ107" s="497">
        <v>0.2</v>
      </c>
      <c r="DR107" s="497">
        <v>0</v>
      </c>
      <c r="DS107" s="497">
        <f>SUM(DP107:DR107)</f>
        <v>1</v>
      </c>
      <c r="DT107" s="17"/>
      <c r="DU107" s="19"/>
    </row>
    <row r="108" spans="2:125" ht="12.75">
      <c r="B108" s="17"/>
      <c r="C108" s="17"/>
      <c r="D108" s="17"/>
      <c r="F108" s="17"/>
      <c r="G108" s="224"/>
      <c r="H108" s="17"/>
      <c r="I108" s="224"/>
      <c r="J108" s="17"/>
      <c r="K108" s="224"/>
      <c r="L108" s="17"/>
      <c r="M108" s="224"/>
      <c r="N108" s="17"/>
      <c r="O108" s="224"/>
      <c r="P108" s="17"/>
      <c r="Q108" s="224"/>
      <c r="R108" s="17"/>
      <c r="S108" s="224"/>
      <c r="T108" s="17"/>
      <c r="U108" s="224"/>
      <c r="V108" s="17"/>
      <c r="W108" s="224"/>
      <c r="X108" s="17"/>
      <c r="Y108" s="224"/>
      <c r="Z108" s="17"/>
      <c r="AB108" s="17"/>
      <c r="AC108" s="224"/>
      <c r="AD108" s="17"/>
      <c r="DM108" s="45"/>
      <c r="DN108" s="17"/>
      <c r="DO108" s="70" t="s">
        <v>378</v>
      </c>
      <c r="DP108" s="497">
        <v>0.8</v>
      </c>
      <c r="DQ108" s="497">
        <v>0.1</v>
      </c>
      <c r="DR108" s="497">
        <v>0.1</v>
      </c>
      <c r="DS108" s="497">
        <f>SUM(DP108:DR108)</f>
        <v>1</v>
      </c>
      <c r="DT108" s="17"/>
      <c r="DU108" s="19"/>
    </row>
    <row r="109" spans="2:125" ht="12.75">
      <c r="B109" s="17"/>
      <c r="C109" s="17"/>
      <c r="D109" s="17"/>
      <c r="F109" s="17"/>
      <c r="G109" s="224"/>
      <c r="H109" s="17"/>
      <c r="I109" s="224"/>
      <c r="J109" s="17"/>
      <c r="K109" s="224"/>
      <c r="L109" s="17"/>
      <c r="M109" s="224"/>
      <c r="N109" s="17"/>
      <c r="O109" s="224"/>
      <c r="P109" s="17"/>
      <c r="Q109" s="224"/>
      <c r="R109" s="17"/>
      <c r="S109" s="224"/>
      <c r="T109" s="17"/>
      <c r="U109" s="224"/>
      <c r="V109" s="17"/>
      <c r="W109" s="224"/>
      <c r="X109" s="17"/>
      <c r="Y109" s="224"/>
      <c r="Z109" s="17"/>
      <c r="AB109" s="17"/>
      <c r="AC109" s="224"/>
      <c r="AD109" s="17"/>
      <c r="DM109" s="45"/>
      <c r="DN109" s="17"/>
      <c r="DO109" s="70" t="s">
        <v>379</v>
      </c>
      <c r="DP109" s="497">
        <v>0.8</v>
      </c>
      <c r="DQ109" s="17">
        <v>0</v>
      </c>
      <c r="DR109" s="497">
        <v>0.2</v>
      </c>
      <c r="DS109" s="497">
        <f>SUM(DP109:DR109)</f>
        <v>1</v>
      </c>
      <c r="DT109" s="17"/>
      <c r="DU109" s="19"/>
    </row>
    <row r="110" spans="2:125" ht="12.75">
      <c r="B110" s="17"/>
      <c r="C110" s="17"/>
      <c r="D110" s="17"/>
      <c r="F110" s="17"/>
      <c r="G110" s="224"/>
      <c r="H110" s="17"/>
      <c r="I110" s="224"/>
      <c r="J110" s="17"/>
      <c r="K110" s="224"/>
      <c r="L110" s="17"/>
      <c r="M110" s="224"/>
      <c r="N110" s="17"/>
      <c r="O110" s="224"/>
      <c r="P110" s="17"/>
      <c r="Q110" s="224"/>
      <c r="R110" s="17"/>
      <c r="S110" s="224"/>
      <c r="T110" s="17"/>
      <c r="U110" s="224"/>
      <c r="V110" s="17"/>
      <c r="W110" s="224"/>
      <c r="X110" s="17"/>
      <c r="Y110" s="224"/>
      <c r="Z110" s="17"/>
      <c r="AB110" s="17"/>
      <c r="AC110" s="224"/>
      <c r="AD110" s="17"/>
      <c r="DM110" s="45"/>
      <c r="DN110" s="17"/>
      <c r="DO110" s="70" t="s">
        <v>380</v>
      </c>
      <c r="DP110" s="497">
        <v>0.9</v>
      </c>
      <c r="DQ110" s="497">
        <v>0.1</v>
      </c>
      <c r="DR110" s="497">
        <v>0</v>
      </c>
      <c r="DS110" s="497">
        <f>SUM(DP110:DR110)</f>
        <v>1</v>
      </c>
      <c r="DT110" s="17"/>
      <c r="DU110" s="19"/>
    </row>
    <row r="111" spans="2:125" ht="12.75">
      <c r="B111" s="17"/>
      <c r="C111" s="17"/>
      <c r="D111" s="17"/>
      <c r="F111" s="17"/>
      <c r="G111" s="224"/>
      <c r="J111" s="17"/>
      <c r="K111" s="224"/>
      <c r="L111" s="17"/>
      <c r="M111" s="224"/>
      <c r="N111" s="17"/>
      <c r="O111" s="224"/>
      <c r="P111" s="17"/>
      <c r="Q111" s="224"/>
      <c r="R111" s="17"/>
      <c r="S111" s="224"/>
      <c r="T111" s="17"/>
      <c r="U111" s="224"/>
      <c r="V111" s="17"/>
      <c r="W111" s="224"/>
      <c r="X111" s="17"/>
      <c r="Z111" s="17"/>
      <c r="DM111" s="45"/>
      <c r="DN111" s="17"/>
      <c r="DO111" s="70" t="s">
        <v>381</v>
      </c>
      <c r="DP111" s="497">
        <v>0.9</v>
      </c>
      <c r="DQ111" s="17">
        <v>0</v>
      </c>
      <c r="DR111" s="497">
        <v>0.1</v>
      </c>
      <c r="DS111" s="497">
        <f>SUM(DP111:DR111)</f>
        <v>1</v>
      </c>
      <c r="DT111" s="17"/>
      <c r="DU111" s="19"/>
    </row>
    <row r="112" spans="2:125" ht="12.75">
      <c r="B112" s="17"/>
      <c r="C112" s="17"/>
      <c r="D112" s="17"/>
      <c r="F112" s="17"/>
      <c r="G112" s="224"/>
      <c r="J112" s="17"/>
      <c r="K112" s="224"/>
      <c r="L112" s="17"/>
      <c r="M112" s="224"/>
      <c r="N112" s="17"/>
      <c r="O112" s="224"/>
      <c r="P112" s="17"/>
      <c r="Q112" s="224"/>
      <c r="R112" s="17"/>
      <c r="S112" s="224"/>
      <c r="T112" s="17"/>
      <c r="U112" s="224"/>
      <c r="V112" s="17"/>
      <c r="W112" s="224"/>
      <c r="X112" s="17"/>
      <c r="Z112" s="17"/>
      <c r="DM112" s="60"/>
      <c r="DN112" s="138"/>
      <c r="DO112" s="137" t="s">
        <v>382</v>
      </c>
      <c r="DP112" s="540">
        <v>1</v>
      </c>
      <c r="DQ112" s="540">
        <v>0</v>
      </c>
      <c r="DR112" s="540">
        <v>0</v>
      </c>
      <c r="DS112" s="540">
        <f>SUM(DP112:DR112)</f>
        <v>1</v>
      </c>
      <c r="DT112" s="138"/>
      <c r="DU112" s="61"/>
    </row>
    <row r="113" spans="2:26" ht="12.75">
      <c r="B113" s="17"/>
      <c r="C113" s="17"/>
      <c r="D113" s="17"/>
      <c r="F113" s="17"/>
      <c r="G113" s="224"/>
      <c r="J113" s="17"/>
      <c r="K113" s="224"/>
      <c r="L113" s="17"/>
      <c r="M113" s="224"/>
      <c r="N113" s="17"/>
      <c r="O113" s="224"/>
      <c r="P113" s="17"/>
      <c r="Q113" s="224"/>
      <c r="R113" s="17"/>
      <c r="S113" s="224"/>
      <c r="T113" s="17"/>
      <c r="U113" s="224"/>
      <c r="V113" s="17"/>
      <c r="W113" s="224"/>
      <c r="X113" s="17"/>
      <c r="Z113" s="17"/>
    </row>
    <row r="114" spans="2:26" ht="12.75">
      <c r="B114" s="17"/>
      <c r="C114" s="17"/>
      <c r="D114" s="17"/>
      <c r="F114" s="17"/>
      <c r="G114" s="224"/>
      <c r="J114" s="17"/>
      <c r="K114" s="224"/>
      <c r="L114" s="17"/>
      <c r="M114" s="224"/>
      <c r="N114" s="17"/>
      <c r="O114" s="224"/>
      <c r="P114" s="17"/>
      <c r="Q114" s="224"/>
      <c r="R114" s="17"/>
      <c r="S114" s="224"/>
      <c r="T114" s="17"/>
      <c r="U114" s="224"/>
      <c r="V114" s="17"/>
      <c r="W114" s="224"/>
      <c r="X114" s="17"/>
      <c r="Z114" s="17"/>
    </row>
    <row r="115" spans="2:82" ht="12.75">
      <c r="B115" s="17"/>
      <c r="C115" s="17"/>
      <c r="D115" s="17"/>
      <c r="F115" s="17"/>
      <c r="G115" s="224"/>
      <c r="J115" s="17"/>
      <c r="K115" s="224"/>
      <c r="L115" s="17"/>
      <c r="M115" s="224"/>
      <c r="N115" s="17"/>
      <c r="O115" s="224"/>
      <c r="P115" s="17"/>
      <c r="Q115" s="224"/>
      <c r="R115" s="17"/>
      <c r="S115" s="224"/>
      <c r="T115" s="17"/>
      <c r="U115" s="224"/>
      <c r="V115" s="17"/>
      <c r="W115" s="224"/>
      <c r="X115" s="17"/>
      <c r="Z115" s="17"/>
      <c r="CD115" s="145"/>
    </row>
    <row r="116" spans="2:82" ht="12.75">
      <c r="B116" s="17"/>
      <c r="C116" s="17"/>
      <c r="D116" s="17"/>
      <c r="F116" s="17"/>
      <c r="G116" s="224"/>
      <c r="J116" s="17"/>
      <c r="K116" s="224"/>
      <c r="L116" s="17"/>
      <c r="M116" s="224"/>
      <c r="N116" s="17"/>
      <c r="O116" s="224"/>
      <c r="P116" s="17"/>
      <c r="Q116" s="224"/>
      <c r="R116" s="17"/>
      <c r="S116" s="224"/>
      <c r="T116" s="17"/>
      <c r="U116" s="224"/>
      <c r="V116" s="17"/>
      <c r="W116" s="224"/>
      <c r="X116" s="17"/>
      <c r="Z116" s="17"/>
      <c r="CD116" s="145"/>
    </row>
    <row r="117" spans="2:26" ht="12.75">
      <c r="B117" s="17"/>
      <c r="C117" s="17"/>
      <c r="D117" s="17"/>
      <c r="F117" s="17"/>
      <c r="G117" s="224"/>
      <c r="J117" s="17"/>
      <c r="K117" s="224"/>
      <c r="L117" s="17"/>
      <c r="M117" s="224"/>
      <c r="N117" s="17"/>
      <c r="O117" s="224"/>
      <c r="P117" s="17"/>
      <c r="Q117" s="224"/>
      <c r="R117" s="17"/>
      <c r="S117" s="224"/>
      <c r="T117" s="17"/>
      <c r="U117" s="224"/>
      <c r="V117" s="17"/>
      <c r="W117" s="224"/>
      <c r="X117" s="17"/>
      <c r="Z117" s="17"/>
    </row>
    <row r="118" spans="2:26" ht="12.75">
      <c r="B118" s="17"/>
      <c r="C118" s="17"/>
      <c r="D118" s="17"/>
      <c r="F118" s="17"/>
      <c r="G118" s="224"/>
      <c r="J118" s="17"/>
      <c r="K118" s="224"/>
      <c r="L118" s="17"/>
      <c r="M118" s="224"/>
      <c r="N118" s="17"/>
      <c r="O118" s="224"/>
      <c r="P118" s="17"/>
      <c r="Q118" s="224"/>
      <c r="R118" s="17"/>
      <c r="S118" s="224"/>
      <c r="T118" s="17"/>
      <c r="U118" s="224"/>
      <c r="V118" s="17"/>
      <c r="W118" s="224"/>
      <c r="X118" s="17"/>
      <c r="Z118" s="17"/>
    </row>
    <row r="119" spans="2:26" ht="12.75">
      <c r="B119" s="17"/>
      <c r="C119" s="17"/>
      <c r="D119" s="17"/>
      <c r="F119" s="17"/>
      <c r="G119" s="224"/>
      <c r="J119" s="17"/>
      <c r="K119" s="224"/>
      <c r="L119" s="17"/>
      <c r="M119" s="224"/>
      <c r="N119" s="17"/>
      <c r="O119" s="224"/>
      <c r="P119" s="17"/>
      <c r="Q119" s="224"/>
      <c r="R119" s="17"/>
      <c r="S119" s="224"/>
      <c r="T119" s="17"/>
      <c r="U119" s="224"/>
      <c r="V119" s="17"/>
      <c r="W119" s="224"/>
      <c r="X119" s="17"/>
      <c r="Z119" s="17"/>
    </row>
    <row r="120" spans="2:26" ht="12.75">
      <c r="B120" s="17"/>
      <c r="C120" s="17"/>
      <c r="D120" s="17"/>
      <c r="F120" s="17"/>
      <c r="G120" s="224"/>
      <c r="J120" s="17"/>
      <c r="K120" s="224"/>
      <c r="L120" s="17"/>
      <c r="M120" s="224"/>
      <c r="N120" s="17"/>
      <c r="O120" s="224"/>
      <c r="P120" s="17"/>
      <c r="Q120" s="224"/>
      <c r="R120" s="17"/>
      <c r="S120" s="224"/>
      <c r="T120" s="17"/>
      <c r="U120" s="224"/>
      <c r="V120" s="17"/>
      <c r="W120" s="224"/>
      <c r="X120" s="17"/>
      <c r="Z120" s="17"/>
    </row>
    <row r="121" spans="2:26" ht="12.75">
      <c r="B121" s="17"/>
      <c r="C121" s="17"/>
      <c r="D121" s="17"/>
      <c r="F121" s="17"/>
      <c r="G121" s="224"/>
      <c r="J121" s="17"/>
      <c r="K121" s="224"/>
      <c r="L121" s="17"/>
      <c r="M121" s="224"/>
      <c r="N121" s="17"/>
      <c r="O121" s="224"/>
      <c r="P121" s="17"/>
      <c r="Q121" s="224"/>
      <c r="R121" s="17"/>
      <c r="S121" s="224"/>
      <c r="T121" s="17"/>
      <c r="U121" s="224"/>
      <c r="V121" s="17"/>
      <c r="W121" s="224"/>
      <c r="X121" s="17"/>
      <c r="Z121" s="17"/>
    </row>
    <row r="122" spans="2:26" ht="12.75">
      <c r="B122" s="17"/>
      <c r="C122" s="17"/>
      <c r="D122" s="17"/>
      <c r="F122" s="17"/>
      <c r="G122" s="224"/>
      <c r="J122" s="17"/>
      <c r="K122" s="224"/>
      <c r="L122" s="17"/>
      <c r="M122" s="224"/>
      <c r="N122" s="17"/>
      <c r="O122" s="224"/>
      <c r="P122" s="17"/>
      <c r="Q122" s="224"/>
      <c r="R122" s="17"/>
      <c r="S122" s="224"/>
      <c r="T122" s="17"/>
      <c r="U122" s="224"/>
      <c r="V122" s="17"/>
      <c r="W122" s="224"/>
      <c r="X122" s="17"/>
      <c r="Z122" s="17"/>
    </row>
    <row r="123" spans="2:26" ht="12.75">
      <c r="B123" s="17"/>
      <c r="C123" s="17"/>
      <c r="D123" s="17"/>
      <c r="F123" s="17"/>
      <c r="G123" s="224"/>
      <c r="J123" s="17"/>
      <c r="K123" s="224"/>
      <c r="L123" s="17"/>
      <c r="M123" s="224"/>
      <c r="N123" s="17"/>
      <c r="O123" s="224"/>
      <c r="P123" s="17"/>
      <c r="Q123" s="224"/>
      <c r="R123" s="17"/>
      <c r="S123" s="224"/>
      <c r="T123" s="17"/>
      <c r="U123" s="224"/>
      <c r="V123" s="17"/>
      <c r="W123" s="224"/>
      <c r="X123" s="17"/>
      <c r="Z123" s="17"/>
    </row>
    <row r="124" spans="2:26" ht="12.75">
      <c r="B124" s="17"/>
      <c r="C124" s="17"/>
      <c r="D124" s="17"/>
      <c r="F124" s="17"/>
      <c r="G124" s="224"/>
      <c r="J124" s="17"/>
      <c r="K124" s="224"/>
      <c r="L124" s="17"/>
      <c r="M124" s="224"/>
      <c r="N124" s="17"/>
      <c r="O124" s="224"/>
      <c r="P124" s="17"/>
      <c r="Q124" s="224"/>
      <c r="R124" s="17"/>
      <c r="S124" s="224"/>
      <c r="T124" s="17"/>
      <c r="U124" s="224"/>
      <c r="V124" s="17"/>
      <c r="W124" s="224"/>
      <c r="X124" s="17"/>
      <c r="Z124" s="17"/>
    </row>
    <row r="125" spans="2:26" ht="12.75">
      <c r="B125" s="17"/>
      <c r="C125" s="17"/>
      <c r="D125" s="17"/>
      <c r="F125" s="17"/>
      <c r="G125" s="224"/>
      <c r="J125" s="17"/>
      <c r="K125" s="224"/>
      <c r="L125" s="17"/>
      <c r="M125" s="224"/>
      <c r="N125" s="17"/>
      <c r="O125" s="224"/>
      <c r="P125" s="17"/>
      <c r="Q125" s="224"/>
      <c r="R125" s="17"/>
      <c r="S125" s="224"/>
      <c r="T125" s="17"/>
      <c r="U125" s="224"/>
      <c r="V125" s="17"/>
      <c r="W125" s="224"/>
      <c r="X125" s="17"/>
      <c r="Z125" s="17"/>
    </row>
    <row r="126" spans="2:26" ht="12.75">
      <c r="B126" s="17"/>
      <c r="C126" s="17"/>
      <c r="D126" s="17"/>
      <c r="F126" s="17"/>
      <c r="G126" s="224"/>
      <c r="J126" s="17"/>
      <c r="K126" s="224"/>
      <c r="L126" s="17"/>
      <c r="M126" s="224"/>
      <c r="N126" s="17"/>
      <c r="O126" s="224"/>
      <c r="P126" s="17"/>
      <c r="Q126" s="224"/>
      <c r="R126" s="17"/>
      <c r="S126" s="224"/>
      <c r="T126" s="17"/>
      <c r="U126" s="224"/>
      <c r="V126" s="17"/>
      <c r="W126" s="224"/>
      <c r="X126" s="17"/>
      <c r="Z126" s="17"/>
    </row>
    <row r="127" spans="2:26" ht="12.75">
      <c r="B127" s="17"/>
      <c r="C127" s="17"/>
      <c r="D127" s="17"/>
      <c r="F127" s="17"/>
      <c r="G127" s="224"/>
      <c r="J127" s="17"/>
      <c r="K127" s="224"/>
      <c r="L127" s="17"/>
      <c r="M127" s="224"/>
      <c r="N127" s="17"/>
      <c r="O127" s="224"/>
      <c r="P127" s="17"/>
      <c r="Q127" s="224"/>
      <c r="R127" s="17"/>
      <c r="S127" s="224"/>
      <c r="T127" s="17"/>
      <c r="U127" s="224"/>
      <c r="V127" s="17"/>
      <c r="W127" s="224"/>
      <c r="X127" s="17"/>
      <c r="Z127" s="17"/>
    </row>
    <row r="128" spans="2:26" ht="12.75">
      <c r="B128" s="17"/>
      <c r="C128" s="17"/>
      <c r="D128" s="17"/>
      <c r="F128" s="17"/>
      <c r="G128" s="224"/>
      <c r="J128" s="17"/>
      <c r="K128" s="224"/>
      <c r="L128" s="17"/>
      <c r="M128" s="224"/>
      <c r="N128" s="17"/>
      <c r="O128" s="224"/>
      <c r="P128" s="17"/>
      <c r="Q128" s="224"/>
      <c r="R128" s="17"/>
      <c r="S128" s="224"/>
      <c r="T128" s="17"/>
      <c r="U128" s="224"/>
      <c r="V128" s="17"/>
      <c r="W128" s="224"/>
      <c r="X128" s="17"/>
      <c r="Z128" s="17"/>
    </row>
    <row r="129" spans="2:26" ht="12.75">
      <c r="B129" s="17"/>
      <c r="C129" s="17"/>
      <c r="D129" s="17"/>
      <c r="F129" s="17"/>
      <c r="G129" s="224"/>
      <c r="J129" s="17"/>
      <c r="K129" s="224"/>
      <c r="L129" s="17"/>
      <c r="M129" s="224"/>
      <c r="N129" s="17"/>
      <c r="O129" s="224"/>
      <c r="P129" s="17"/>
      <c r="Q129" s="224"/>
      <c r="R129" s="17"/>
      <c r="S129" s="224"/>
      <c r="T129" s="17"/>
      <c r="U129" s="224"/>
      <c r="V129" s="17"/>
      <c r="W129" s="224"/>
      <c r="X129" s="17"/>
      <c r="Z129" s="17"/>
    </row>
    <row r="130" spans="2:26" ht="12.75">
      <c r="B130" s="17"/>
      <c r="C130" s="17"/>
      <c r="D130" s="17"/>
      <c r="F130" s="17"/>
      <c r="G130" s="224"/>
      <c r="J130" s="17"/>
      <c r="K130" s="224"/>
      <c r="L130" s="17"/>
      <c r="M130" s="224"/>
      <c r="N130" s="17"/>
      <c r="O130" s="224"/>
      <c r="P130" s="17"/>
      <c r="Q130" s="224"/>
      <c r="R130" s="17"/>
      <c r="S130" s="224"/>
      <c r="T130" s="17"/>
      <c r="U130" s="224"/>
      <c r="V130" s="17"/>
      <c r="W130" s="224"/>
      <c r="X130" s="17"/>
      <c r="Z130" s="17"/>
    </row>
    <row r="131" spans="2:26" ht="12.75">
      <c r="B131" s="17"/>
      <c r="C131" s="17"/>
      <c r="D131" s="17"/>
      <c r="F131" s="17"/>
      <c r="G131" s="224"/>
      <c r="J131" s="17"/>
      <c r="K131" s="224"/>
      <c r="L131" s="17"/>
      <c r="M131" s="224"/>
      <c r="N131" s="17"/>
      <c r="O131" s="224"/>
      <c r="P131" s="17"/>
      <c r="Q131" s="224"/>
      <c r="R131" s="17"/>
      <c r="S131" s="224"/>
      <c r="T131" s="17"/>
      <c r="U131" s="224"/>
      <c r="V131" s="17"/>
      <c r="W131" s="224"/>
      <c r="X131" s="17"/>
      <c r="Z131" s="17"/>
    </row>
    <row r="132" spans="2:26" ht="12.75">
      <c r="B132" s="17"/>
      <c r="C132" s="17"/>
      <c r="D132" s="17"/>
      <c r="F132" s="17"/>
      <c r="G132" s="224"/>
      <c r="J132" s="17"/>
      <c r="K132" s="224"/>
      <c r="L132" s="17"/>
      <c r="M132" s="224"/>
      <c r="N132" s="17"/>
      <c r="O132" s="224"/>
      <c r="P132" s="17"/>
      <c r="Q132" s="224"/>
      <c r="R132" s="17"/>
      <c r="S132" s="224"/>
      <c r="T132" s="17"/>
      <c r="U132" s="224"/>
      <c r="V132" s="17"/>
      <c r="W132" s="224"/>
      <c r="X132" s="17"/>
      <c r="Z132" s="17"/>
    </row>
    <row r="133" spans="2:26" ht="12.75">
      <c r="B133" s="17"/>
      <c r="C133" s="17"/>
      <c r="D133" s="17"/>
      <c r="F133" s="17"/>
      <c r="G133" s="224"/>
      <c r="J133" s="17"/>
      <c r="K133" s="224"/>
      <c r="L133" s="17"/>
      <c r="M133" s="224"/>
      <c r="N133" s="17"/>
      <c r="O133" s="224"/>
      <c r="P133" s="17"/>
      <c r="Q133" s="224"/>
      <c r="R133" s="17"/>
      <c r="S133" s="224"/>
      <c r="T133" s="17"/>
      <c r="U133" s="224"/>
      <c r="V133" s="17"/>
      <c r="W133" s="224"/>
      <c r="X133" s="17"/>
      <c r="Z133" s="17"/>
    </row>
    <row r="134" spans="2:26" ht="12.75">
      <c r="B134" s="17"/>
      <c r="C134" s="17"/>
      <c r="D134" s="17"/>
      <c r="F134" s="17"/>
      <c r="G134" s="224"/>
      <c r="J134" s="17"/>
      <c r="K134" s="224"/>
      <c r="L134" s="17"/>
      <c r="M134" s="224"/>
      <c r="N134" s="17"/>
      <c r="O134" s="224"/>
      <c r="P134" s="17"/>
      <c r="Q134" s="224"/>
      <c r="R134" s="17"/>
      <c r="S134" s="224"/>
      <c r="T134" s="17"/>
      <c r="U134" s="224"/>
      <c r="V134" s="17"/>
      <c r="W134" s="224"/>
      <c r="X134" s="17"/>
      <c r="Z134" s="17"/>
    </row>
    <row r="135" spans="2:26" ht="12.75">
      <c r="B135" s="17"/>
      <c r="C135" s="17"/>
      <c r="D135" s="17"/>
      <c r="F135" s="17"/>
      <c r="G135" s="224"/>
      <c r="J135" s="17"/>
      <c r="K135" s="224"/>
      <c r="L135" s="17"/>
      <c r="M135" s="224"/>
      <c r="N135" s="17"/>
      <c r="O135" s="224"/>
      <c r="P135" s="17"/>
      <c r="Q135" s="224"/>
      <c r="R135" s="17"/>
      <c r="S135" s="224"/>
      <c r="T135" s="17"/>
      <c r="U135" s="224"/>
      <c r="V135" s="17"/>
      <c r="W135" s="224"/>
      <c r="X135" s="17"/>
      <c r="Z135" s="17"/>
    </row>
    <row r="136" spans="2:26" ht="12.75">
      <c r="B136" s="17"/>
      <c r="C136" s="17"/>
      <c r="D136" s="17"/>
      <c r="F136" s="17"/>
      <c r="G136" s="224"/>
      <c r="J136" s="17"/>
      <c r="K136" s="224"/>
      <c r="L136" s="17"/>
      <c r="M136" s="224"/>
      <c r="N136" s="17"/>
      <c r="O136" s="224"/>
      <c r="P136" s="17"/>
      <c r="Q136" s="224"/>
      <c r="R136" s="17"/>
      <c r="S136" s="224"/>
      <c r="T136" s="17"/>
      <c r="U136" s="224"/>
      <c r="V136" s="17"/>
      <c r="W136" s="224"/>
      <c r="X136" s="17"/>
      <c r="Z136" s="17"/>
    </row>
    <row r="137" spans="2:82" ht="12.75">
      <c r="B137" s="17"/>
      <c r="C137" s="17"/>
      <c r="D137" s="17"/>
      <c r="F137" s="17"/>
      <c r="G137" s="224"/>
      <c r="J137" s="17"/>
      <c r="K137" s="224"/>
      <c r="L137" s="17"/>
      <c r="M137" s="224"/>
      <c r="N137" s="17"/>
      <c r="O137" s="224"/>
      <c r="P137" s="17"/>
      <c r="Q137" s="224"/>
      <c r="R137" s="17"/>
      <c r="S137" s="224"/>
      <c r="T137" s="17"/>
      <c r="U137" s="224"/>
      <c r="V137" s="17"/>
      <c r="W137" s="224"/>
      <c r="X137" s="17"/>
      <c r="Z137" s="17"/>
      <c r="CD137" s="153"/>
    </row>
    <row r="138" spans="2:82" ht="12.75">
      <c r="B138" s="17"/>
      <c r="C138" s="17"/>
      <c r="D138" s="17"/>
      <c r="F138" s="17"/>
      <c r="G138" s="224"/>
      <c r="J138" s="17"/>
      <c r="K138" s="224"/>
      <c r="L138" s="17"/>
      <c r="M138" s="224"/>
      <c r="N138" s="17"/>
      <c r="O138" s="224"/>
      <c r="P138" s="17"/>
      <c r="Q138" s="224"/>
      <c r="R138" s="17"/>
      <c r="S138" s="224"/>
      <c r="T138" s="17"/>
      <c r="U138" s="224"/>
      <c r="V138" s="17"/>
      <c r="W138" s="224"/>
      <c r="X138" s="17"/>
      <c r="Z138" s="17"/>
      <c r="CD138" s="153"/>
    </row>
    <row r="139" spans="2:82" ht="12.75">
      <c r="B139" s="17"/>
      <c r="C139" s="17"/>
      <c r="D139" s="17"/>
      <c r="F139" s="17"/>
      <c r="G139" s="224"/>
      <c r="J139" s="17"/>
      <c r="K139" s="224"/>
      <c r="L139" s="17"/>
      <c r="M139" s="224"/>
      <c r="N139" s="17"/>
      <c r="O139" s="224"/>
      <c r="P139" s="17"/>
      <c r="Q139" s="224"/>
      <c r="R139" s="17"/>
      <c r="S139" s="224"/>
      <c r="T139" s="17"/>
      <c r="U139" s="224"/>
      <c r="V139" s="17"/>
      <c r="W139" s="224"/>
      <c r="X139" s="17"/>
      <c r="Z139" s="17"/>
      <c r="CD139" s="153"/>
    </row>
    <row r="140" spans="2:82" ht="12.75">
      <c r="B140" s="17"/>
      <c r="C140" s="17"/>
      <c r="D140" s="17"/>
      <c r="F140" s="17"/>
      <c r="G140" s="224"/>
      <c r="J140" s="17"/>
      <c r="K140" s="224"/>
      <c r="L140" s="17"/>
      <c r="M140" s="224"/>
      <c r="N140" s="17"/>
      <c r="O140" s="224"/>
      <c r="P140" s="17"/>
      <c r="Q140" s="224"/>
      <c r="R140" s="17"/>
      <c r="S140" s="224"/>
      <c r="T140" s="17"/>
      <c r="U140" s="224"/>
      <c r="V140" s="17"/>
      <c r="W140" s="224"/>
      <c r="X140" s="17"/>
      <c r="Z140" s="17"/>
      <c r="CD140" s="153"/>
    </row>
    <row r="141" spans="2:82" ht="12.75">
      <c r="B141" s="17"/>
      <c r="C141" s="17"/>
      <c r="D141" s="17"/>
      <c r="F141" s="17"/>
      <c r="G141" s="224"/>
      <c r="J141" s="17"/>
      <c r="K141" s="224"/>
      <c r="L141" s="17"/>
      <c r="M141" s="224"/>
      <c r="N141" s="17"/>
      <c r="O141" s="224"/>
      <c r="P141" s="17"/>
      <c r="Q141" s="224"/>
      <c r="R141" s="17"/>
      <c r="S141" s="224"/>
      <c r="T141" s="17"/>
      <c r="U141" s="224"/>
      <c r="V141" s="17"/>
      <c r="W141" s="224"/>
      <c r="X141" s="17"/>
      <c r="Z141" s="17"/>
      <c r="CD141" s="153"/>
    </row>
    <row r="142" spans="2:82" ht="12.75">
      <c r="B142" s="17"/>
      <c r="C142" s="17"/>
      <c r="D142" s="17"/>
      <c r="F142" s="17"/>
      <c r="G142" s="224"/>
      <c r="J142" s="17"/>
      <c r="K142" s="224"/>
      <c r="L142" s="17"/>
      <c r="M142" s="224"/>
      <c r="N142" s="17"/>
      <c r="O142" s="224"/>
      <c r="P142" s="17"/>
      <c r="Q142" s="224"/>
      <c r="R142" s="17"/>
      <c r="S142" s="224"/>
      <c r="T142" s="17"/>
      <c r="U142" s="224"/>
      <c r="V142" s="17"/>
      <c r="W142" s="224"/>
      <c r="X142" s="17"/>
      <c r="Z142" s="17"/>
      <c r="CD142" s="145"/>
    </row>
    <row r="143" spans="2:82" ht="12.75">
      <c r="B143" s="17"/>
      <c r="C143" s="17"/>
      <c r="D143" s="17"/>
      <c r="F143" s="17"/>
      <c r="G143" s="224"/>
      <c r="J143" s="17"/>
      <c r="K143" s="224"/>
      <c r="L143" s="17"/>
      <c r="M143" s="224"/>
      <c r="N143" s="17"/>
      <c r="O143" s="224"/>
      <c r="P143" s="17"/>
      <c r="Q143" s="224"/>
      <c r="R143" s="17"/>
      <c r="S143" s="224"/>
      <c r="T143" s="17"/>
      <c r="U143" s="224"/>
      <c r="V143" s="17"/>
      <c r="W143" s="224"/>
      <c r="X143" s="17"/>
      <c r="Z143" s="17"/>
      <c r="CD143" s="145"/>
    </row>
    <row r="144" spans="2:26" ht="12.75">
      <c r="B144" s="17"/>
      <c r="C144" s="17"/>
      <c r="D144" s="17"/>
      <c r="F144" s="17"/>
      <c r="G144" s="224"/>
      <c r="J144" s="17"/>
      <c r="K144" s="224"/>
      <c r="L144" s="17"/>
      <c r="M144" s="224"/>
      <c r="N144" s="17"/>
      <c r="O144" s="224"/>
      <c r="P144" s="17"/>
      <c r="Q144" s="224"/>
      <c r="R144" s="17"/>
      <c r="S144" s="224"/>
      <c r="T144" s="17"/>
      <c r="U144" s="224"/>
      <c r="V144" s="17"/>
      <c r="W144" s="224"/>
      <c r="X144" s="17"/>
      <c r="Z144" s="17"/>
    </row>
    <row r="145" spans="2:26" ht="12.75">
      <c r="B145" s="17"/>
      <c r="C145" s="17"/>
      <c r="D145" s="17"/>
      <c r="F145" s="17"/>
      <c r="G145" s="224"/>
      <c r="J145" s="17"/>
      <c r="K145" s="224"/>
      <c r="L145" s="17"/>
      <c r="M145" s="224"/>
      <c r="N145" s="17"/>
      <c r="O145" s="224"/>
      <c r="P145" s="17"/>
      <c r="Q145" s="224"/>
      <c r="R145" s="17"/>
      <c r="S145" s="224"/>
      <c r="T145" s="17"/>
      <c r="U145" s="224"/>
      <c r="V145" s="17"/>
      <c r="W145" s="224"/>
      <c r="X145" s="17"/>
      <c r="Z145" s="17"/>
    </row>
    <row r="146" spans="2:26" ht="12.75">
      <c r="B146" s="17"/>
      <c r="C146" s="17"/>
      <c r="D146" s="17"/>
      <c r="F146" s="17"/>
      <c r="G146" s="224"/>
      <c r="J146" s="17"/>
      <c r="K146" s="224"/>
      <c r="L146" s="17"/>
      <c r="M146" s="224"/>
      <c r="N146" s="17"/>
      <c r="O146" s="224"/>
      <c r="P146" s="17"/>
      <c r="Q146" s="224"/>
      <c r="R146" s="17"/>
      <c r="S146" s="224"/>
      <c r="T146" s="17"/>
      <c r="U146" s="224"/>
      <c r="V146" s="17"/>
      <c r="W146" s="224"/>
      <c r="X146" s="17"/>
      <c r="Z146" s="17"/>
    </row>
    <row r="147" spans="2:26" ht="12.75">
      <c r="B147" s="17"/>
      <c r="C147" s="17"/>
      <c r="D147" s="17"/>
      <c r="F147" s="17"/>
      <c r="G147" s="224"/>
      <c r="J147" s="17"/>
      <c r="K147" s="224"/>
      <c r="L147" s="17"/>
      <c r="M147" s="224"/>
      <c r="N147" s="17"/>
      <c r="O147" s="224"/>
      <c r="P147" s="17"/>
      <c r="Q147" s="224"/>
      <c r="R147" s="17"/>
      <c r="S147" s="224"/>
      <c r="T147" s="17"/>
      <c r="U147" s="224"/>
      <c r="V147" s="17"/>
      <c r="W147" s="224"/>
      <c r="X147" s="17"/>
      <c r="Z147" s="17"/>
    </row>
    <row r="148" spans="2:26" ht="12.75">
      <c r="B148" s="17"/>
      <c r="C148" s="17"/>
      <c r="D148" s="17"/>
      <c r="F148" s="17"/>
      <c r="G148" s="224"/>
      <c r="J148" s="17"/>
      <c r="K148" s="224"/>
      <c r="L148" s="17"/>
      <c r="M148" s="224"/>
      <c r="N148" s="17"/>
      <c r="O148" s="224"/>
      <c r="P148" s="17"/>
      <c r="Q148" s="224"/>
      <c r="R148" s="17"/>
      <c r="S148" s="224"/>
      <c r="T148" s="17"/>
      <c r="U148" s="224"/>
      <c r="V148" s="17"/>
      <c r="W148" s="224"/>
      <c r="X148" s="17"/>
      <c r="Z148" s="17"/>
    </row>
    <row r="149" spans="2:26" ht="12.75">
      <c r="B149" s="17"/>
      <c r="C149" s="17"/>
      <c r="D149" s="17"/>
      <c r="F149" s="17"/>
      <c r="G149" s="224"/>
      <c r="J149" s="17"/>
      <c r="K149" s="224"/>
      <c r="L149" s="17"/>
      <c r="M149" s="224"/>
      <c r="N149" s="17"/>
      <c r="O149" s="224"/>
      <c r="P149" s="17"/>
      <c r="Q149" s="224"/>
      <c r="R149" s="17"/>
      <c r="S149" s="224"/>
      <c r="T149" s="17"/>
      <c r="U149" s="224"/>
      <c r="V149" s="17"/>
      <c r="W149" s="224"/>
      <c r="X149" s="17"/>
      <c r="Z149" s="17"/>
    </row>
    <row r="150" spans="2:26" ht="12.75">
      <c r="B150" s="17"/>
      <c r="C150" s="17"/>
      <c r="D150" s="17"/>
      <c r="F150" s="17"/>
      <c r="G150" s="224"/>
      <c r="J150" s="17"/>
      <c r="K150" s="224"/>
      <c r="L150" s="17"/>
      <c r="M150" s="224"/>
      <c r="N150" s="17"/>
      <c r="O150" s="224"/>
      <c r="P150" s="17"/>
      <c r="Q150" s="224"/>
      <c r="R150" s="17"/>
      <c r="S150" s="224"/>
      <c r="T150" s="17"/>
      <c r="U150" s="224"/>
      <c r="V150" s="17"/>
      <c r="W150" s="224"/>
      <c r="X150" s="17"/>
      <c r="Z150" s="17"/>
    </row>
    <row r="151" spans="2:26" ht="12.75">
      <c r="B151" s="17"/>
      <c r="C151" s="17"/>
      <c r="D151" s="17"/>
      <c r="F151" s="17"/>
      <c r="G151" s="224"/>
      <c r="J151" s="17"/>
      <c r="K151" s="224"/>
      <c r="L151" s="17"/>
      <c r="M151" s="224"/>
      <c r="N151" s="17"/>
      <c r="O151" s="224"/>
      <c r="P151" s="17"/>
      <c r="Q151" s="224"/>
      <c r="R151" s="17"/>
      <c r="S151" s="224"/>
      <c r="T151" s="17"/>
      <c r="U151" s="224"/>
      <c r="V151" s="17"/>
      <c r="W151" s="224"/>
      <c r="X151" s="17"/>
      <c r="Z151" s="17"/>
    </row>
    <row r="152" spans="2:26" ht="12.75">
      <c r="B152" s="17"/>
      <c r="C152" s="17"/>
      <c r="D152" s="17"/>
      <c r="F152" s="17"/>
      <c r="G152" s="224"/>
      <c r="J152" s="17"/>
      <c r="K152" s="224"/>
      <c r="L152" s="17"/>
      <c r="M152" s="224"/>
      <c r="N152" s="17"/>
      <c r="O152" s="224"/>
      <c r="P152" s="17"/>
      <c r="Q152" s="224"/>
      <c r="R152" s="17"/>
      <c r="S152" s="224"/>
      <c r="T152" s="17"/>
      <c r="U152" s="224"/>
      <c r="V152" s="17"/>
      <c r="W152" s="224"/>
      <c r="X152" s="17"/>
      <c r="Z152" s="17"/>
    </row>
    <row r="153" spans="2:26" ht="12.75">
      <c r="B153" s="17"/>
      <c r="C153" s="17"/>
      <c r="D153" s="17"/>
      <c r="F153" s="17"/>
      <c r="G153" s="224"/>
      <c r="J153" s="17"/>
      <c r="K153" s="224"/>
      <c r="L153" s="17"/>
      <c r="M153" s="224"/>
      <c r="N153" s="17"/>
      <c r="O153" s="224"/>
      <c r="P153" s="17"/>
      <c r="Q153" s="224"/>
      <c r="R153" s="17"/>
      <c r="S153" s="224"/>
      <c r="T153" s="17"/>
      <c r="U153" s="224"/>
      <c r="V153" s="17"/>
      <c r="W153" s="224"/>
      <c r="X153" s="17"/>
      <c r="Z153" s="17"/>
    </row>
    <row r="154" spans="2:26" ht="12.75">
      <c r="B154" s="17"/>
      <c r="C154" s="17"/>
      <c r="D154" s="17"/>
      <c r="F154" s="17"/>
      <c r="G154" s="224"/>
      <c r="J154" s="17"/>
      <c r="K154" s="224"/>
      <c r="L154" s="17"/>
      <c r="M154" s="224"/>
      <c r="N154" s="17"/>
      <c r="O154" s="224"/>
      <c r="P154" s="17"/>
      <c r="Q154" s="224"/>
      <c r="R154" s="17"/>
      <c r="S154" s="224"/>
      <c r="T154" s="17"/>
      <c r="U154" s="224"/>
      <c r="V154" s="17"/>
      <c r="W154" s="224"/>
      <c r="X154" s="17"/>
      <c r="Z154" s="17"/>
    </row>
    <row r="155" spans="2:26" ht="12.75">
      <c r="B155" s="17"/>
      <c r="C155" s="17"/>
      <c r="D155" s="17"/>
      <c r="F155" s="17"/>
      <c r="G155" s="224"/>
      <c r="J155" s="17"/>
      <c r="K155" s="224"/>
      <c r="L155" s="17"/>
      <c r="M155" s="224"/>
      <c r="N155" s="17"/>
      <c r="O155" s="224"/>
      <c r="P155" s="17"/>
      <c r="Q155" s="224"/>
      <c r="R155" s="17"/>
      <c r="S155" s="224"/>
      <c r="T155" s="17"/>
      <c r="U155" s="224"/>
      <c r="V155" s="17"/>
      <c r="W155" s="224"/>
      <c r="X155" s="17"/>
      <c r="Z155" s="17"/>
    </row>
    <row r="156" spans="2:26" ht="12.75">
      <c r="B156" s="17"/>
      <c r="C156" s="17"/>
      <c r="D156" s="17"/>
      <c r="F156" s="17"/>
      <c r="G156" s="224"/>
      <c r="J156" s="17"/>
      <c r="K156" s="224"/>
      <c r="L156" s="17"/>
      <c r="M156" s="224"/>
      <c r="N156" s="17"/>
      <c r="O156" s="224"/>
      <c r="P156" s="17"/>
      <c r="Q156" s="224"/>
      <c r="R156" s="17"/>
      <c r="S156" s="224"/>
      <c r="T156" s="17"/>
      <c r="U156" s="224"/>
      <c r="V156" s="17"/>
      <c r="W156" s="224"/>
      <c r="X156" s="17"/>
      <c r="Z156" s="17"/>
    </row>
    <row r="157" spans="2:26" ht="12.75">
      <c r="B157" s="17"/>
      <c r="C157" s="17"/>
      <c r="D157" s="17"/>
      <c r="F157" s="17"/>
      <c r="G157" s="224"/>
      <c r="J157" s="17"/>
      <c r="K157" s="224"/>
      <c r="L157" s="17"/>
      <c r="M157" s="224"/>
      <c r="N157" s="17"/>
      <c r="O157" s="224"/>
      <c r="P157" s="17"/>
      <c r="Q157" s="224"/>
      <c r="R157" s="17"/>
      <c r="S157" s="224"/>
      <c r="T157" s="17"/>
      <c r="U157" s="224"/>
      <c r="V157" s="17"/>
      <c r="W157" s="224"/>
      <c r="X157" s="17"/>
      <c r="Z157" s="17"/>
    </row>
    <row r="158" spans="2:26" ht="12.75">
      <c r="B158" s="17"/>
      <c r="C158" s="17"/>
      <c r="D158" s="17"/>
      <c r="F158" s="17"/>
      <c r="G158" s="224"/>
      <c r="J158" s="17"/>
      <c r="K158" s="224"/>
      <c r="L158" s="17"/>
      <c r="M158" s="224"/>
      <c r="N158" s="17"/>
      <c r="O158" s="224"/>
      <c r="P158" s="17"/>
      <c r="Q158" s="224"/>
      <c r="R158" s="17"/>
      <c r="S158" s="224"/>
      <c r="T158" s="17"/>
      <c r="U158" s="224"/>
      <c r="V158" s="17"/>
      <c r="W158" s="224"/>
      <c r="X158" s="17"/>
      <c r="Z158" s="17"/>
    </row>
    <row r="159" spans="2:26" ht="12.75">
      <c r="B159" s="17"/>
      <c r="C159" s="17"/>
      <c r="D159" s="17"/>
      <c r="F159" s="17"/>
      <c r="G159" s="224"/>
      <c r="J159" s="17"/>
      <c r="K159" s="224"/>
      <c r="L159" s="17"/>
      <c r="M159" s="224"/>
      <c r="N159" s="17"/>
      <c r="O159" s="224"/>
      <c r="P159" s="17"/>
      <c r="Q159" s="224"/>
      <c r="R159" s="17"/>
      <c r="S159" s="224"/>
      <c r="T159" s="17"/>
      <c r="U159" s="224"/>
      <c r="V159" s="17"/>
      <c r="W159" s="224"/>
      <c r="X159" s="17"/>
      <c r="Z159" s="17"/>
    </row>
    <row r="160" spans="2:26" ht="12.75">
      <c r="B160" s="17"/>
      <c r="C160" s="17"/>
      <c r="D160" s="17"/>
      <c r="F160" s="17"/>
      <c r="G160" s="224"/>
      <c r="J160" s="17"/>
      <c r="K160" s="224"/>
      <c r="L160" s="17"/>
      <c r="M160" s="224"/>
      <c r="N160" s="17"/>
      <c r="O160" s="224"/>
      <c r="P160" s="17"/>
      <c r="Q160" s="224"/>
      <c r="R160" s="17"/>
      <c r="S160" s="224"/>
      <c r="T160" s="17"/>
      <c r="U160" s="224"/>
      <c r="V160" s="17"/>
      <c r="W160" s="224"/>
      <c r="X160" s="17"/>
      <c r="Z160" s="17"/>
    </row>
    <row r="161" spans="2:26" ht="12.75">
      <c r="B161" s="17"/>
      <c r="C161" s="17"/>
      <c r="D161" s="17"/>
      <c r="F161" s="17"/>
      <c r="G161" s="224"/>
      <c r="J161" s="17"/>
      <c r="K161" s="224"/>
      <c r="L161" s="17"/>
      <c r="M161" s="224"/>
      <c r="N161" s="17"/>
      <c r="O161" s="224"/>
      <c r="P161" s="17"/>
      <c r="Q161" s="224"/>
      <c r="R161" s="17"/>
      <c r="S161" s="224"/>
      <c r="T161" s="17"/>
      <c r="U161" s="224"/>
      <c r="V161" s="17"/>
      <c r="W161" s="224"/>
      <c r="X161" s="17"/>
      <c r="Z161" s="17"/>
    </row>
    <row r="162" spans="2:26" ht="12.75">
      <c r="B162" s="17"/>
      <c r="C162" s="17"/>
      <c r="D162" s="17"/>
      <c r="F162" s="17"/>
      <c r="G162" s="224"/>
      <c r="J162" s="17"/>
      <c r="K162" s="224"/>
      <c r="L162" s="17"/>
      <c r="M162" s="224"/>
      <c r="N162" s="17"/>
      <c r="O162" s="224"/>
      <c r="P162" s="17"/>
      <c r="Q162" s="224"/>
      <c r="R162" s="17"/>
      <c r="S162" s="224"/>
      <c r="T162" s="17"/>
      <c r="U162" s="224"/>
      <c r="V162" s="17"/>
      <c r="W162" s="224"/>
      <c r="X162" s="17"/>
      <c r="Z162" s="17"/>
    </row>
    <row r="163" spans="2:26" ht="12.75">
      <c r="B163" s="17"/>
      <c r="C163" s="17"/>
      <c r="D163" s="17"/>
      <c r="F163" s="17"/>
      <c r="G163" s="224"/>
      <c r="J163" s="17"/>
      <c r="K163" s="224"/>
      <c r="L163" s="17"/>
      <c r="M163" s="224"/>
      <c r="N163" s="17"/>
      <c r="O163" s="224"/>
      <c r="P163" s="17"/>
      <c r="Q163" s="224"/>
      <c r="R163" s="17"/>
      <c r="S163" s="224"/>
      <c r="T163" s="17"/>
      <c r="U163" s="224"/>
      <c r="V163" s="17"/>
      <c r="W163" s="224"/>
      <c r="X163" s="17"/>
      <c r="Z163" s="17"/>
    </row>
    <row r="164" spans="2:26" ht="12.75">
      <c r="B164" s="17"/>
      <c r="C164" s="17"/>
      <c r="D164" s="17"/>
      <c r="F164" s="17"/>
      <c r="G164" s="224"/>
      <c r="J164" s="17"/>
      <c r="K164" s="224"/>
      <c r="L164" s="17"/>
      <c r="M164" s="224"/>
      <c r="N164" s="17"/>
      <c r="O164" s="224"/>
      <c r="P164" s="17"/>
      <c r="Q164" s="224"/>
      <c r="R164" s="17"/>
      <c r="S164" s="224"/>
      <c r="T164" s="17"/>
      <c r="U164" s="224"/>
      <c r="V164" s="17"/>
      <c r="W164" s="224"/>
      <c r="X164" s="17"/>
      <c r="Z164" s="17"/>
    </row>
    <row r="165" spans="2:26" ht="12.75">
      <c r="B165" s="17"/>
      <c r="C165" s="17"/>
      <c r="D165" s="17"/>
      <c r="F165" s="17"/>
      <c r="G165" s="224"/>
      <c r="J165" s="17"/>
      <c r="K165" s="224"/>
      <c r="L165" s="17"/>
      <c r="M165" s="224"/>
      <c r="N165" s="17"/>
      <c r="O165" s="224"/>
      <c r="P165" s="17"/>
      <c r="Q165" s="224"/>
      <c r="R165" s="17"/>
      <c r="S165" s="224"/>
      <c r="T165" s="17"/>
      <c r="U165" s="224"/>
      <c r="V165" s="17"/>
      <c r="W165" s="224"/>
      <c r="X165" s="17"/>
      <c r="Z165" s="17"/>
    </row>
    <row r="166" spans="2:26" ht="12.75">
      <c r="B166" s="17"/>
      <c r="C166" s="17"/>
      <c r="D166" s="17"/>
      <c r="F166" s="17"/>
      <c r="G166" s="224"/>
      <c r="J166" s="17"/>
      <c r="K166" s="224"/>
      <c r="L166" s="17"/>
      <c r="M166" s="224"/>
      <c r="N166" s="17"/>
      <c r="O166" s="224"/>
      <c r="P166" s="17"/>
      <c r="Q166" s="224"/>
      <c r="R166" s="17"/>
      <c r="S166" s="224"/>
      <c r="T166" s="17"/>
      <c r="U166" s="224"/>
      <c r="V166" s="17"/>
      <c r="W166" s="224"/>
      <c r="X166" s="17"/>
      <c r="Z166" s="17"/>
    </row>
    <row r="167" spans="2:26" ht="12.75">
      <c r="B167" s="17"/>
      <c r="C167" s="17"/>
      <c r="D167" s="17"/>
      <c r="F167" s="17"/>
      <c r="G167" s="224"/>
      <c r="J167" s="17"/>
      <c r="K167" s="224"/>
      <c r="L167" s="17"/>
      <c r="M167" s="224"/>
      <c r="N167" s="17"/>
      <c r="O167" s="224"/>
      <c r="P167" s="17"/>
      <c r="Q167" s="224"/>
      <c r="R167" s="17"/>
      <c r="S167" s="224"/>
      <c r="T167" s="17"/>
      <c r="U167" s="224"/>
      <c r="V167" s="17"/>
      <c r="W167" s="224"/>
      <c r="X167" s="17"/>
      <c r="Z167" s="17"/>
    </row>
    <row r="168" spans="2:26" ht="12.75">
      <c r="B168" s="17"/>
      <c r="C168" s="17"/>
      <c r="D168" s="17"/>
      <c r="F168" s="17"/>
      <c r="G168" s="224"/>
      <c r="J168" s="17"/>
      <c r="K168" s="224"/>
      <c r="L168" s="17"/>
      <c r="M168" s="224"/>
      <c r="N168" s="17"/>
      <c r="O168" s="224"/>
      <c r="P168" s="17"/>
      <c r="Q168" s="224"/>
      <c r="R168" s="17"/>
      <c r="S168" s="224"/>
      <c r="T168" s="17"/>
      <c r="U168" s="224"/>
      <c r="V168" s="17"/>
      <c r="W168" s="224"/>
      <c r="X168" s="17"/>
      <c r="Z168" s="17"/>
    </row>
    <row r="169" spans="2:26" ht="12.75">
      <c r="B169" s="17"/>
      <c r="C169" s="17"/>
      <c r="D169" s="17"/>
      <c r="F169" s="17"/>
      <c r="G169" s="224"/>
      <c r="J169" s="17"/>
      <c r="K169" s="224"/>
      <c r="L169" s="17"/>
      <c r="M169" s="224"/>
      <c r="N169" s="17"/>
      <c r="O169" s="224"/>
      <c r="P169" s="17"/>
      <c r="Q169" s="224"/>
      <c r="R169" s="17"/>
      <c r="S169" s="224"/>
      <c r="T169" s="17"/>
      <c r="U169" s="224"/>
      <c r="V169" s="17"/>
      <c r="W169" s="224"/>
      <c r="X169" s="17"/>
      <c r="Z169" s="17"/>
    </row>
    <row r="170" spans="2:26" ht="12.75">
      <c r="B170" s="17"/>
      <c r="C170" s="17"/>
      <c r="D170" s="17"/>
      <c r="F170" s="17"/>
      <c r="G170" s="224"/>
      <c r="J170" s="17"/>
      <c r="K170" s="224"/>
      <c r="L170" s="17"/>
      <c r="M170" s="224"/>
      <c r="N170" s="17"/>
      <c r="O170" s="224"/>
      <c r="P170" s="17"/>
      <c r="Q170" s="224"/>
      <c r="R170" s="17"/>
      <c r="S170" s="224"/>
      <c r="T170" s="17"/>
      <c r="U170" s="224"/>
      <c r="V170" s="17"/>
      <c r="W170" s="224"/>
      <c r="X170" s="17"/>
      <c r="Z170" s="17"/>
    </row>
    <row r="171" spans="2:26" ht="12.75">
      <c r="B171" s="17"/>
      <c r="C171" s="17"/>
      <c r="D171" s="17"/>
      <c r="F171" s="17"/>
      <c r="G171" s="224"/>
      <c r="J171" s="17"/>
      <c r="K171" s="224"/>
      <c r="L171" s="17"/>
      <c r="M171" s="224"/>
      <c r="N171" s="17"/>
      <c r="O171" s="224"/>
      <c r="P171" s="17"/>
      <c r="Q171" s="224"/>
      <c r="R171" s="17"/>
      <c r="S171" s="224"/>
      <c r="T171" s="17"/>
      <c r="U171" s="224"/>
      <c r="V171" s="17"/>
      <c r="W171" s="224"/>
      <c r="X171" s="17"/>
      <c r="Z171" s="17"/>
    </row>
    <row r="172" spans="2:26" ht="12.75">
      <c r="B172" s="17"/>
      <c r="C172" s="17"/>
      <c r="D172" s="17"/>
      <c r="F172" s="17"/>
      <c r="G172" s="224"/>
      <c r="J172" s="17"/>
      <c r="K172" s="224"/>
      <c r="L172" s="17"/>
      <c r="M172" s="224"/>
      <c r="N172" s="17"/>
      <c r="O172" s="224"/>
      <c r="P172" s="17"/>
      <c r="Q172" s="224"/>
      <c r="R172" s="17"/>
      <c r="S172" s="224"/>
      <c r="T172" s="17"/>
      <c r="U172" s="224"/>
      <c r="V172" s="17"/>
      <c r="W172" s="224"/>
      <c r="X172" s="17"/>
      <c r="Z172" s="17"/>
    </row>
    <row r="173" spans="2:26" ht="12.75">
      <c r="B173" s="17"/>
      <c r="C173" s="17"/>
      <c r="D173" s="17"/>
      <c r="F173" s="17"/>
      <c r="G173" s="224"/>
      <c r="J173" s="17"/>
      <c r="K173" s="224"/>
      <c r="L173" s="17"/>
      <c r="M173" s="224"/>
      <c r="N173" s="17"/>
      <c r="O173" s="224"/>
      <c r="P173" s="17"/>
      <c r="Q173" s="224"/>
      <c r="R173" s="17"/>
      <c r="S173" s="224"/>
      <c r="T173" s="17"/>
      <c r="U173" s="224"/>
      <c r="V173" s="17"/>
      <c r="W173" s="224"/>
      <c r="X173" s="17"/>
      <c r="Z173" s="17"/>
    </row>
    <row r="174" spans="2:26" ht="12.75">
      <c r="B174" s="17"/>
      <c r="C174" s="17"/>
      <c r="D174" s="17"/>
      <c r="F174" s="17"/>
      <c r="G174" s="224"/>
      <c r="J174" s="17"/>
      <c r="K174" s="224"/>
      <c r="L174" s="17"/>
      <c r="M174" s="224"/>
      <c r="N174" s="17"/>
      <c r="O174" s="224"/>
      <c r="P174" s="17"/>
      <c r="Q174" s="224"/>
      <c r="R174" s="17"/>
      <c r="S174" s="224"/>
      <c r="T174" s="17"/>
      <c r="U174" s="224"/>
      <c r="V174" s="17"/>
      <c r="W174" s="224"/>
      <c r="X174" s="17"/>
      <c r="Z174" s="17"/>
    </row>
    <row r="175" spans="2:26" ht="12.75">
      <c r="B175" s="17"/>
      <c r="C175" s="17"/>
      <c r="D175" s="17"/>
      <c r="F175" s="17"/>
      <c r="G175" s="224"/>
      <c r="J175" s="17"/>
      <c r="K175" s="224"/>
      <c r="L175" s="17"/>
      <c r="M175" s="224"/>
      <c r="N175" s="17"/>
      <c r="O175" s="224"/>
      <c r="P175" s="17"/>
      <c r="Q175" s="224"/>
      <c r="R175" s="17"/>
      <c r="S175" s="224"/>
      <c r="T175" s="17"/>
      <c r="U175" s="224"/>
      <c r="V175" s="17"/>
      <c r="W175" s="224"/>
      <c r="X175" s="17"/>
      <c r="Z175" s="17"/>
    </row>
    <row r="176" spans="2:26" ht="12.75">
      <c r="B176" s="17"/>
      <c r="C176" s="17"/>
      <c r="D176" s="17"/>
      <c r="F176" s="17"/>
      <c r="G176" s="224"/>
      <c r="J176" s="17"/>
      <c r="K176" s="224"/>
      <c r="L176" s="17"/>
      <c r="M176" s="224"/>
      <c r="N176" s="17"/>
      <c r="O176" s="224"/>
      <c r="P176" s="17"/>
      <c r="Q176" s="224"/>
      <c r="R176" s="17"/>
      <c r="S176" s="224"/>
      <c r="T176" s="17"/>
      <c r="U176" s="224"/>
      <c r="V176" s="17"/>
      <c r="W176" s="224"/>
      <c r="X176" s="17"/>
      <c r="Z176" s="17"/>
    </row>
    <row r="177" spans="2:26" ht="12.75">
      <c r="B177" s="17"/>
      <c r="C177" s="17"/>
      <c r="D177" s="17"/>
      <c r="F177" s="17"/>
      <c r="G177" s="224"/>
      <c r="J177" s="17"/>
      <c r="K177" s="224"/>
      <c r="L177" s="17"/>
      <c r="M177" s="224"/>
      <c r="N177" s="17"/>
      <c r="O177" s="224"/>
      <c r="P177" s="17"/>
      <c r="Q177" s="224"/>
      <c r="R177" s="17"/>
      <c r="S177" s="224"/>
      <c r="T177" s="17"/>
      <c r="U177" s="224"/>
      <c r="V177" s="17"/>
      <c r="W177" s="224"/>
      <c r="X177" s="17"/>
      <c r="Z177" s="17"/>
    </row>
    <row r="178" spans="2:26" ht="12.75">
      <c r="B178" s="17"/>
      <c r="C178" s="17"/>
      <c r="D178" s="17"/>
      <c r="F178" s="17"/>
      <c r="G178" s="224"/>
      <c r="J178" s="17"/>
      <c r="K178" s="224"/>
      <c r="L178" s="17"/>
      <c r="M178" s="224"/>
      <c r="N178" s="17"/>
      <c r="O178" s="224"/>
      <c r="P178" s="17"/>
      <c r="Q178" s="224"/>
      <c r="R178" s="17"/>
      <c r="S178" s="224"/>
      <c r="T178" s="17"/>
      <c r="U178" s="224"/>
      <c r="V178" s="17"/>
      <c r="W178" s="224"/>
      <c r="X178" s="17"/>
      <c r="Z178" s="17"/>
    </row>
    <row r="179" spans="2:26" ht="12.75">
      <c r="B179" s="17"/>
      <c r="C179" s="17"/>
      <c r="D179" s="17"/>
      <c r="F179" s="17"/>
      <c r="G179" s="224"/>
      <c r="J179" s="17"/>
      <c r="K179" s="224"/>
      <c r="L179" s="17"/>
      <c r="M179" s="224"/>
      <c r="N179" s="17"/>
      <c r="O179" s="224"/>
      <c r="P179" s="17"/>
      <c r="Q179" s="224"/>
      <c r="R179" s="17"/>
      <c r="S179" s="224"/>
      <c r="T179" s="17"/>
      <c r="U179" s="224"/>
      <c r="V179" s="17"/>
      <c r="W179" s="224"/>
      <c r="X179" s="17"/>
      <c r="Z179" s="17"/>
    </row>
    <row r="180" spans="2:26" ht="12.75">
      <c r="B180" s="17"/>
      <c r="C180" s="17"/>
      <c r="D180" s="17"/>
      <c r="F180" s="17"/>
      <c r="G180" s="224"/>
      <c r="J180" s="17"/>
      <c r="K180" s="224"/>
      <c r="L180" s="17"/>
      <c r="M180" s="224"/>
      <c r="N180" s="17"/>
      <c r="O180" s="224"/>
      <c r="P180" s="17"/>
      <c r="Q180" s="224"/>
      <c r="R180" s="17"/>
      <c r="S180" s="224"/>
      <c r="T180" s="17"/>
      <c r="U180" s="224"/>
      <c r="V180" s="17"/>
      <c r="W180" s="224"/>
      <c r="X180" s="17"/>
      <c r="Z180" s="17"/>
    </row>
    <row r="181" spans="2:26" ht="12.75">
      <c r="B181" s="17"/>
      <c r="C181" s="17"/>
      <c r="D181" s="17"/>
      <c r="F181" s="17"/>
      <c r="G181" s="224"/>
      <c r="J181" s="17"/>
      <c r="K181" s="224"/>
      <c r="L181" s="17"/>
      <c r="M181" s="224"/>
      <c r="N181" s="17"/>
      <c r="O181" s="224"/>
      <c r="P181" s="17"/>
      <c r="Q181" s="224"/>
      <c r="R181" s="17"/>
      <c r="S181" s="224"/>
      <c r="T181" s="17"/>
      <c r="U181" s="224"/>
      <c r="V181" s="17"/>
      <c r="W181" s="224"/>
      <c r="X181" s="17"/>
      <c r="Z181" s="17"/>
    </row>
    <row r="182" spans="2:26" ht="12.75">
      <c r="B182" s="17"/>
      <c r="C182" s="17"/>
      <c r="D182" s="17"/>
      <c r="F182" s="17"/>
      <c r="G182" s="224"/>
      <c r="J182" s="17"/>
      <c r="K182" s="224"/>
      <c r="L182" s="17"/>
      <c r="M182" s="224"/>
      <c r="N182" s="17"/>
      <c r="O182" s="224"/>
      <c r="P182" s="17"/>
      <c r="Q182" s="224"/>
      <c r="R182" s="17"/>
      <c r="S182" s="224"/>
      <c r="T182" s="17"/>
      <c r="U182" s="224"/>
      <c r="V182" s="17"/>
      <c r="W182" s="224"/>
      <c r="X182" s="17"/>
      <c r="Z182" s="17"/>
    </row>
    <row r="183" spans="2:26" ht="12.75">
      <c r="B183" s="17"/>
      <c r="C183" s="17"/>
      <c r="D183" s="17"/>
      <c r="F183" s="17"/>
      <c r="G183" s="224"/>
      <c r="J183" s="17"/>
      <c r="K183" s="224"/>
      <c r="L183" s="17"/>
      <c r="M183" s="224"/>
      <c r="N183" s="17"/>
      <c r="O183" s="224"/>
      <c r="P183" s="17"/>
      <c r="Q183" s="224"/>
      <c r="R183" s="17"/>
      <c r="S183" s="224"/>
      <c r="T183" s="17"/>
      <c r="U183" s="224"/>
      <c r="V183" s="17"/>
      <c r="W183" s="224"/>
      <c r="X183" s="17"/>
      <c r="Z183" s="17"/>
    </row>
    <row r="184" spans="2:26" ht="12.75">
      <c r="B184" s="17"/>
      <c r="C184" s="17"/>
      <c r="D184" s="17"/>
      <c r="F184" s="17"/>
      <c r="G184" s="224"/>
      <c r="J184" s="17"/>
      <c r="K184" s="224"/>
      <c r="L184" s="17"/>
      <c r="M184" s="224"/>
      <c r="N184" s="17"/>
      <c r="O184" s="224"/>
      <c r="P184" s="17"/>
      <c r="Q184" s="224"/>
      <c r="R184" s="17"/>
      <c r="S184" s="224"/>
      <c r="T184" s="17"/>
      <c r="U184" s="224"/>
      <c r="V184" s="17"/>
      <c r="W184" s="224"/>
      <c r="X184" s="17"/>
      <c r="Z184" s="17"/>
    </row>
    <row r="185" spans="2:26" ht="12.75">
      <c r="B185" s="17"/>
      <c r="C185" s="17"/>
      <c r="D185" s="17"/>
      <c r="F185" s="17"/>
      <c r="G185" s="224"/>
      <c r="J185" s="17"/>
      <c r="K185" s="224"/>
      <c r="L185" s="17"/>
      <c r="M185" s="224"/>
      <c r="N185" s="17"/>
      <c r="O185" s="224"/>
      <c r="P185" s="17"/>
      <c r="Q185" s="224"/>
      <c r="R185" s="17"/>
      <c r="S185" s="224"/>
      <c r="T185" s="17"/>
      <c r="U185" s="224"/>
      <c r="V185" s="17"/>
      <c r="W185" s="224"/>
      <c r="X185" s="17"/>
      <c r="Z185" s="17"/>
    </row>
    <row r="186" spans="2:26" ht="12.75">
      <c r="B186" s="17"/>
      <c r="C186" s="17"/>
      <c r="D186" s="17"/>
      <c r="F186" s="17"/>
      <c r="G186" s="224"/>
      <c r="J186" s="17"/>
      <c r="K186" s="224"/>
      <c r="L186" s="17"/>
      <c r="M186" s="224"/>
      <c r="N186" s="17"/>
      <c r="O186" s="224"/>
      <c r="P186" s="17"/>
      <c r="Q186" s="224"/>
      <c r="R186" s="17"/>
      <c r="S186" s="224"/>
      <c r="T186" s="17"/>
      <c r="U186" s="224"/>
      <c r="V186" s="17"/>
      <c r="W186" s="224"/>
      <c r="X186" s="17"/>
      <c r="Z186" s="17"/>
    </row>
    <row r="187" spans="2:26" ht="12.75">
      <c r="B187" s="17"/>
      <c r="C187" s="17"/>
      <c r="D187" s="17"/>
      <c r="F187" s="17"/>
      <c r="G187" s="224"/>
      <c r="J187" s="17"/>
      <c r="K187" s="224"/>
      <c r="L187" s="17"/>
      <c r="M187" s="224"/>
      <c r="N187" s="17"/>
      <c r="O187" s="224"/>
      <c r="P187" s="17"/>
      <c r="Q187" s="224"/>
      <c r="R187" s="17"/>
      <c r="S187" s="224"/>
      <c r="T187" s="17"/>
      <c r="U187" s="224"/>
      <c r="V187" s="17"/>
      <c r="W187" s="224"/>
      <c r="X187" s="17"/>
      <c r="Z187" s="17"/>
    </row>
    <row r="188" spans="2:26" ht="12.75">
      <c r="B188" s="17"/>
      <c r="C188" s="17"/>
      <c r="D188" s="17"/>
      <c r="F188" s="17"/>
      <c r="G188" s="224"/>
      <c r="J188" s="17"/>
      <c r="K188" s="224"/>
      <c r="L188" s="17"/>
      <c r="M188" s="224"/>
      <c r="N188" s="17"/>
      <c r="O188" s="224"/>
      <c r="P188" s="17"/>
      <c r="Q188" s="224"/>
      <c r="R188" s="17"/>
      <c r="S188" s="224"/>
      <c r="T188" s="17"/>
      <c r="U188" s="224"/>
      <c r="V188" s="17"/>
      <c r="W188" s="224"/>
      <c r="X188" s="17"/>
      <c r="Z188" s="17"/>
    </row>
    <row r="189" spans="2:26" ht="12.75">
      <c r="B189" s="17"/>
      <c r="C189" s="17"/>
      <c r="D189" s="17"/>
      <c r="F189" s="17"/>
      <c r="G189" s="224"/>
      <c r="J189" s="17"/>
      <c r="K189" s="224"/>
      <c r="L189" s="17"/>
      <c r="M189" s="224"/>
      <c r="N189" s="17"/>
      <c r="O189" s="224"/>
      <c r="P189" s="17"/>
      <c r="Q189" s="224"/>
      <c r="R189" s="17"/>
      <c r="S189" s="224"/>
      <c r="T189" s="17"/>
      <c r="U189" s="224"/>
      <c r="V189" s="17"/>
      <c r="W189" s="224"/>
      <c r="X189" s="17"/>
      <c r="Z189" s="17"/>
    </row>
    <row r="190" spans="2:26" ht="12.75">
      <c r="B190" s="17"/>
      <c r="C190" s="17"/>
      <c r="D190" s="17"/>
      <c r="F190" s="17"/>
      <c r="G190" s="224"/>
      <c r="J190" s="17"/>
      <c r="K190" s="224"/>
      <c r="L190" s="17"/>
      <c r="M190" s="224"/>
      <c r="N190" s="17"/>
      <c r="O190" s="224"/>
      <c r="P190" s="17"/>
      <c r="Q190" s="224"/>
      <c r="R190" s="17"/>
      <c r="S190" s="224"/>
      <c r="T190" s="17"/>
      <c r="U190" s="224"/>
      <c r="V190" s="17"/>
      <c r="W190" s="224"/>
      <c r="X190" s="17"/>
      <c r="Z190" s="17"/>
    </row>
    <row r="191" spans="2:26" ht="12.75">
      <c r="B191" s="17"/>
      <c r="C191" s="17"/>
      <c r="D191" s="17"/>
      <c r="F191" s="17"/>
      <c r="G191" s="224"/>
      <c r="J191" s="17"/>
      <c r="K191" s="224"/>
      <c r="L191" s="17"/>
      <c r="M191" s="224"/>
      <c r="N191" s="17"/>
      <c r="O191" s="224"/>
      <c r="P191" s="17"/>
      <c r="Q191" s="224"/>
      <c r="R191" s="17"/>
      <c r="S191" s="224"/>
      <c r="T191" s="17"/>
      <c r="U191" s="224"/>
      <c r="V191" s="17"/>
      <c r="W191" s="224"/>
      <c r="X191" s="17"/>
      <c r="Z191" s="17"/>
    </row>
    <row r="192" spans="2:26" ht="12.75">
      <c r="B192" s="17"/>
      <c r="C192" s="17"/>
      <c r="D192" s="17"/>
      <c r="F192" s="17"/>
      <c r="G192" s="224"/>
      <c r="J192" s="17"/>
      <c r="K192" s="224"/>
      <c r="L192" s="17"/>
      <c r="M192" s="224"/>
      <c r="N192" s="17"/>
      <c r="O192" s="224"/>
      <c r="P192" s="17"/>
      <c r="Q192" s="224"/>
      <c r="R192" s="17"/>
      <c r="S192" s="224"/>
      <c r="T192" s="17"/>
      <c r="U192" s="224"/>
      <c r="V192" s="17"/>
      <c r="W192" s="224"/>
      <c r="X192" s="17"/>
      <c r="Z192" s="17"/>
    </row>
    <row r="193" spans="2:26" ht="12.75">
      <c r="B193" s="17"/>
      <c r="C193" s="17"/>
      <c r="D193" s="17"/>
      <c r="F193" s="17"/>
      <c r="G193" s="224"/>
      <c r="J193" s="17"/>
      <c r="K193" s="224"/>
      <c r="L193" s="17"/>
      <c r="M193" s="224"/>
      <c r="N193" s="17"/>
      <c r="O193" s="224"/>
      <c r="P193" s="17"/>
      <c r="Q193" s="224"/>
      <c r="R193" s="17"/>
      <c r="S193" s="224"/>
      <c r="T193" s="17"/>
      <c r="U193" s="224"/>
      <c r="V193" s="17"/>
      <c r="W193" s="224"/>
      <c r="X193" s="17"/>
      <c r="Z193" s="17"/>
    </row>
    <row r="194" spans="2:26" ht="12.75">
      <c r="B194" s="17"/>
      <c r="C194" s="17"/>
      <c r="D194" s="17"/>
      <c r="F194" s="17"/>
      <c r="G194" s="224"/>
      <c r="J194" s="17"/>
      <c r="K194" s="224"/>
      <c r="L194" s="17"/>
      <c r="M194" s="224"/>
      <c r="N194" s="17"/>
      <c r="O194" s="224"/>
      <c r="P194" s="17"/>
      <c r="Q194" s="224"/>
      <c r="R194" s="17"/>
      <c r="S194" s="224"/>
      <c r="T194" s="17"/>
      <c r="U194" s="224"/>
      <c r="V194" s="17"/>
      <c r="W194" s="224"/>
      <c r="X194" s="17"/>
      <c r="Z194" s="17"/>
    </row>
    <row r="195" spans="2:26" ht="12.75">
      <c r="B195" s="17"/>
      <c r="C195" s="17"/>
      <c r="D195" s="17"/>
      <c r="F195" s="17"/>
      <c r="G195" s="224"/>
      <c r="J195" s="17"/>
      <c r="K195" s="224"/>
      <c r="L195" s="17"/>
      <c r="M195" s="224"/>
      <c r="N195" s="17"/>
      <c r="O195" s="224"/>
      <c r="P195" s="17"/>
      <c r="Q195" s="224"/>
      <c r="R195" s="17"/>
      <c r="S195" s="224"/>
      <c r="T195" s="17"/>
      <c r="U195" s="224"/>
      <c r="V195" s="17"/>
      <c r="W195" s="224"/>
      <c r="X195" s="17"/>
      <c r="Z195" s="17"/>
    </row>
    <row r="196" spans="2:26" ht="12.75">
      <c r="B196" s="17"/>
      <c r="C196" s="17"/>
      <c r="D196" s="17"/>
      <c r="F196" s="17"/>
      <c r="G196" s="224"/>
      <c r="J196" s="17"/>
      <c r="K196" s="224"/>
      <c r="L196" s="17"/>
      <c r="M196" s="224"/>
      <c r="N196" s="17"/>
      <c r="O196" s="224"/>
      <c r="P196" s="17"/>
      <c r="Q196" s="224"/>
      <c r="R196" s="17"/>
      <c r="S196" s="224"/>
      <c r="T196" s="17"/>
      <c r="U196" s="224"/>
      <c r="V196" s="17"/>
      <c r="W196" s="224"/>
      <c r="X196" s="17"/>
      <c r="Z196" s="17"/>
    </row>
    <row r="197" spans="2:26" ht="12.75">
      <c r="B197" s="17"/>
      <c r="C197" s="17"/>
      <c r="D197" s="17"/>
      <c r="F197" s="17"/>
      <c r="G197" s="224"/>
      <c r="J197" s="17"/>
      <c r="K197" s="224"/>
      <c r="L197" s="17"/>
      <c r="M197" s="224"/>
      <c r="N197" s="17"/>
      <c r="O197" s="224"/>
      <c r="P197" s="17"/>
      <c r="Q197" s="224"/>
      <c r="R197" s="17"/>
      <c r="S197" s="224"/>
      <c r="T197" s="17"/>
      <c r="U197" s="224"/>
      <c r="V197" s="17"/>
      <c r="W197" s="224"/>
      <c r="X197" s="17"/>
      <c r="Z197" s="17"/>
    </row>
    <row r="198" spans="2:26" ht="12.75">
      <c r="B198" s="17"/>
      <c r="C198" s="17"/>
      <c r="D198" s="17"/>
      <c r="F198" s="17"/>
      <c r="G198" s="224"/>
      <c r="J198" s="17"/>
      <c r="K198" s="224"/>
      <c r="L198" s="17"/>
      <c r="M198" s="224"/>
      <c r="N198" s="17"/>
      <c r="O198" s="224"/>
      <c r="P198" s="17"/>
      <c r="Q198" s="224"/>
      <c r="R198" s="17"/>
      <c r="S198" s="224"/>
      <c r="T198" s="17"/>
      <c r="U198" s="224"/>
      <c r="V198" s="17"/>
      <c r="W198" s="224"/>
      <c r="X198" s="17"/>
      <c r="Z198" s="17"/>
    </row>
    <row r="199" spans="2:26" ht="12.75">
      <c r="B199" s="17"/>
      <c r="C199" s="17"/>
      <c r="D199" s="17"/>
      <c r="F199" s="17"/>
      <c r="G199" s="224"/>
      <c r="J199" s="17"/>
      <c r="K199" s="224"/>
      <c r="L199" s="17"/>
      <c r="M199" s="224"/>
      <c r="N199" s="17"/>
      <c r="O199" s="224"/>
      <c r="P199" s="17"/>
      <c r="Q199" s="224"/>
      <c r="R199" s="17"/>
      <c r="S199" s="224"/>
      <c r="T199" s="17"/>
      <c r="U199" s="224"/>
      <c r="V199" s="17"/>
      <c r="W199" s="224"/>
      <c r="X199" s="17"/>
      <c r="Z199" s="17"/>
    </row>
    <row r="200" spans="2:26" ht="12.75">
      <c r="B200" s="17"/>
      <c r="C200" s="17"/>
      <c r="D200" s="17"/>
      <c r="F200" s="17"/>
      <c r="G200" s="224"/>
      <c r="J200" s="17"/>
      <c r="K200" s="224"/>
      <c r="L200" s="17"/>
      <c r="M200" s="224"/>
      <c r="N200" s="17"/>
      <c r="O200" s="224"/>
      <c r="P200" s="17"/>
      <c r="Q200" s="224"/>
      <c r="R200" s="17"/>
      <c r="S200" s="224"/>
      <c r="T200" s="17"/>
      <c r="U200" s="224"/>
      <c r="V200" s="17"/>
      <c r="W200" s="224"/>
      <c r="X200" s="17"/>
      <c r="Z200" s="17"/>
    </row>
    <row r="201" spans="2:26" ht="12.75">
      <c r="B201" s="17"/>
      <c r="C201" s="17"/>
      <c r="D201" s="17"/>
      <c r="F201" s="17"/>
      <c r="G201" s="224"/>
      <c r="J201" s="17"/>
      <c r="K201" s="224"/>
      <c r="L201" s="17"/>
      <c r="M201" s="224"/>
      <c r="N201" s="17"/>
      <c r="O201" s="224"/>
      <c r="P201" s="17"/>
      <c r="Q201" s="224"/>
      <c r="R201" s="17"/>
      <c r="S201" s="224"/>
      <c r="T201" s="17"/>
      <c r="U201" s="224"/>
      <c r="V201" s="17"/>
      <c r="W201" s="224"/>
      <c r="X201" s="17"/>
      <c r="Z201" s="17"/>
    </row>
    <row r="202" spans="2:26" ht="12.75">
      <c r="B202" s="17"/>
      <c r="C202" s="17"/>
      <c r="D202" s="17"/>
      <c r="F202" s="17"/>
      <c r="G202" s="224"/>
      <c r="J202" s="17"/>
      <c r="K202" s="224"/>
      <c r="L202" s="17"/>
      <c r="M202" s="224"/>
      <c r="N202" s="17"/>
      <c r="O202" s="224"/>
      <c r="P202" s="17"/>
      <c r="Q202" s="224"/>
      <c r="R202" s="17"/>
      <c r="S202" s="224"/>
      <c r="T202" s="17"/>
      <c r="U202" s="224"/>
      <c r="V202" s="17"/>
      <c r="W202" s="224"/>
      <c r="X202" s="17"/>
      <c r="Z202" s="17"/>
    </row>
    <row r="203" spans="2:26" ht="12.75">
      <c r="B203" s="17"/>
      <c r="C203" s="17"/>
      <c r="D203" s="17"/>
      <c r="F203" s="17"/>
      <c r="G203" s="224"/>
      <c r="J203" s="17"/>
      <c r="K203" s="224"/>
      <c r="L203" s="17"/>
      <c r="M203" s="224"/>
      <c r="N203" s="17"/>
      <c r="O203" s="224"/>
      <c r="P203" s="17"/>
      <c r="Q203" s="224"/>
      <c r="R203" s="17"/>
      <c r="S203" s="224"/>
      <c r="T203" s="17"/>
      <c r="U203" s="224"/>
      <c r="V203" s="17"/>
      <c r="W203" s="224"/>
      <c r="X203" s="17"/>
      <c r="Z203" s="17"/>
    </row>
    <row r="204" spans="2:26" ht="12.75">
      <c r="B204" s="17"/>
      <c r="C204" s="17"/>
      <c r="D204" s="17"/>
      <c r="F204" s="17"/>
      <c r="G204" s="224"/>
      <c r="J204" s="17"/>
      <c r="K204" s="224"/>
      <c r="L204" s="17"/>
      <c r="M204" s="224"/>
      <c r="N204" s="17"/>
      <c r="O204" s="224"/>
      <c r="P204" s="17"/>
      <c r="Q204" s="224"/>
      <c r="R204" s="17"/>
      <c r="S204" s="224"/>
      <c r="T204" s="17"/>
      <c r="U204" s="224"/>
      <c r="V204" s="17"/>
      <c r="W204" s="224"/>
      <c r="X204" s="17"/>
      <c r="Z204" s="17"/>
    </row>
    <row r="205" spans="2:26" ht="12.75">
      <c r="B205" s="17"/>
      <c r="C205" s="17"/>
      <c r="D205" s="17"/>
      <c r="F205" s="17"/>
      <c r="G205" s="224"/>
      <c r="J205" s="17"/>
      <c r="K205" s="224"/>
      <c r="L205" s="17"/>
      <c r="M205" s="224"/>
      <c r="N205" s="17"/>
      <c r="O205" s="224"/>
      <c r="P205" s="17"/>
      <c r="Q205" s="224"/>
      <c r="R205" s="17"/>
      <c r="S205" s="224"/>
      <c r="T205" s="17"/>
      <c r="U205" s="224"/>
      <c r="V205" s="17"/>
      <c r="W205" s="224"/>
      <c r="X205" s="17"/>
      <c r="Z205" s="17"/>
    </row>
    <row r="206" spans="2:26" ht="12.75">
      <c r="B206" s="17"/>
      <c r="C206" s="17"/>
      <c r="D206" s="17"/>
      <c r="F206" s="17"/>
      <c r="G206" s="224"/>
      <c r="J206" s="17"/>
      <c r="K206" s="224"/>
      <c r="L206" s="17"/>
      <c r="M206" s="224"/>
      <c r="N206" s="17"/>
      <c r="O206" s="224"/>
      <c r="P206" s="17"/>
      <c r="Q206" s="224"/>
      <c r="R206" s="17"/>
      <c r="S206" s="224"/>
      <c r="T206" s="17"/>
      <c r="U206" s="224"/>
      <c r="V206" s="17"/>
      <c r="W206" s="224"/>
      <c r="X206" s="17"/>
      <c r="Z206" s="17"/>
    </row>
    <row r="207" spans="2:26" ht="12.75">
      <c r="B207" s="17"/>
      <c r="C207" s="17"/>
      <c r="D207" s="17"/>
      <c r="F207" s="17"/>
      <c r="G207" s="224"/>
      <c r="J207" s="17"/>
      <c r="K207" s="224"/>
      <c r="L207" s="17"/>
      <c r="M207" s="224"/>
      <c r="N207" s="17"/>
      <c r="O207" s="224"/>
      <c r="P207" s="17"/>
      <c r="Q207" s="224"/>
      <c r="R207" s="17"/>
      <c r="S207" s="224"/>
      <c r="T207" s="17"/>
      <c r="U207" s="224"/>
      <c r="V207" s="17"/>
      <c r="W207" s="224"/>
      <c r="X207" s="17"/>
      <c r="Z207" s="17"/>
    </row>
    <row r="208" spans="2:26" ht="12.75">
      <c r="B208" s="17"/>
      <c r="C208" s="17"/>
      <c r="D208" s="17"/>
      <c r="F208" s="17"/>
      <c r="G208" s="224"/>
      <c r="J208" s="17"/>
      <c r="K208" s="224"/>
      <c r="L208" s="17"/>
      <c r="M208" s="224"/>
      <c r="N208" s="17"/>
      <c r="O208" s="224"/>
      <c r="P208" s="17"/>
      <c r="Q208" s="224"/>
      <c r="R208" s="17"/>
      <c r="S208" s="224"/>
      <c r="T208" s="17"/>
      <c r="U208" s="224"/>
      <c r="V208" s="17"/>
      <c r="W208" s="224"/>
      <c r="X208" s="17"/>
      <c r="Z208" s="17"/>
    </row>
    <row r="209" spans="2:26" ht="12.75">
      <c r="B209" s="17"/>
      <c r="C209" s="17"/>
      <c r="D209" s="17"/>
      <c r="F209" s="17"/>
      <c r="G209" s="224"/>
      <c r="J209" s="17"/>
      <c r="K209" s="224"/>
      <c r="L209" s="17"/>
      <c r="M209" s="224"/>
      <c r="N209" s="17"/>
      <c r="O209" s="224"/>
      <c r="P209" s="17"/>
      <c r="Q209" s="224"/>
      <c r="R209" s="17"/>
      <c r="S209" s="224"/>
      <c r="T209" s="17"/>
      <c r="U209" s="224"/>
      <c r="V209" s="17"/>
      <c r="W209" s="224"/>
      <c r="X209" s="17"/>
      <c r="Z209" s="17"/>
    </row>
    <row r="210" spans="2:26" ht="12.75">
      <c r="B210" s="17"/>
      <c r="C210" s="17"/>
      <c r="D210" s="17"/>
      <c r="F210" s="17"/>
      <c r="G210" s="224"/>
      <c r="J210" s="17"/>
      <c r="K210" s="224"/>
      <c r="L210" s="17"/>
      <c r="M210" s="224"/>
      <c r="N210" s="17"/>
      <c r="O210" s="224"/>
      <c r="P210" s="17"/>
      <c r="Q210" s="224"/>
      <c r="R210" s="17"/>
      <c r="S210" s="224"/>
      <c r="T210" s="17"/>
      <c r="U210" s="224"/>
      <c r="V210" s="17"/>
      <c r="W210" s="224"/>
      <c r="X210" s="17"/>
      <c r="Z210" s="17"/>
    </row>
    <row r="211" spans="2:26" ht="12.75">
      <c r="B211" s="17"/>
      <c r="C211" s="17"/>
      <c r="D211" s="17"/>
      <c r="F211" s="17"/>
      <c r="G211" s="224"/>
      <c r="J211" s="17"/>
      <c r="K211" s="224"/>
      <c r="L211" s="17"/>
      <c r="M211" s="224"/>
      <c r="N211" s="17"/>
      <c r="O211" s="224"/>
      <c r="P211" s="17"/>
      <c r="Q211" s="224"/>
      <c r="R211" s="17"/>
      <c r="S211" s="224"/>
      <c r="T211" s="17"/>
      <c r="U211" s="224"/>
      <c r="V211" s="17"/>
      <c r="W211" s="224"/>
      <c r="X211" s="17"/>
      <c r="Z211" s="17"/>
    </row>
    <row r="212" spans="2:26" ht="12.75">
      <c r="B212" s="17"/>
      <c r="C212" s="17"/>
      <c r="D212" s="17"/>
      <c r="F212" s="17"/>
      <c r="G212" s="224"/>
      <c r="J212" s="17"/>
      <c r="K212" s="224"/>
      <c r="L212" s="17"/>
      <c r="M212" s="224"/>
      <c r="N212" s="17"/>
      <c r="O212" s="224"/>
      <c r="P212" s="17"/>
      <c r="Q212" s="224"/>
      <c r="R212" s="17"/>
      <c r="S212" s="224"/>
      <c r="T212" s="17"/>
      <c r="U212" s="224"/>
      <c r="V212" s="17"/>
      <c r="W212" s="224"/>
      <c r="X212" s="17"/>
      <c r="Z212" s="17"/>
    </row>
    <row r="213" spans="2:26" ht="12.75">
      <c r="B213" s="17"/>
      <c r="C213" s="17"/>
      <c r="D213" s="17"/>
      <c r="F213" s="17"/>
      <c r="G213" s="224"/>
      <c r="J213" s="17"/>
      <c r="K213" s="224"/>
      <c r="L213" s="17"/>
      <c r="M213" s="224"/>
      <c r="N213" s="17"/>
      <c r="O213" s="224"/>
      <c r="P213" s="17"/>
      <c r="Q213" s="224"/>
      <c r="R213" s="17"/>
      <c r="S213" s="224"/>
      <c r="T213" s="17"/>
      <c r="U213" s="224"/>
      <c r="V213" s="17"/>
      <c r="W213" s="224"/>
      <c r="X213" s="17"/>
      <c r="Z213" s="17"/>
    </row>
    <row r="214" spans="2:26" ht="12.75">
      <c r="B214" s="17"/>
      <c r="C214" s="17"/>
      <c r="D214" s="17"/>
      <c r="F214" s="17"/>
      <c r="G214" s="224"/>
      <c r="J214" s="17"/>
      <c r="K214" s="224"/>
      <c r="L214" s="17"/>
      <c r="M214" s="224"/>
      <c r="N214" s="17"/>
      <c r="O214" s="224"/>
      <c r="P214" s="17"/>
      <c r="Q214" s="224"/>
      <c r="R214" s="17"/>
      <c r="S214" s="224"/>
      <c r="T214" s="17"/>
      <c r="U214" s="224"/>
      <c r="V214" s="17"/>
      <c r="W214" s="224"/>
      <c r="X214" s="17"/>
      <c r="Z214" s="17"/>
    </row>
    <row r="215" spans="2:26" ht="12.75">
      <c r="B215" s="17"/>
      <c r="C215" s="17"/>
      <c r="D215" s="17"/>
      <c r="F215" s="17"/>
      <c r="G215" s="224"/>
      <c r="J215" s="17"/>
      <c r="K215" s="224"/>
      <c r="L215" s="17"/>
      <c r="M215" s="224"/>
      <c r="N215" s="17"/>
      <c r="O215" s="224"/>
      <c r="P215" s="17"/>
      <c r="Q215" s="224"/>
      <c r="R215" s="17"/>
      <c r="S215" s="224"/>
      <c r="T215" s="17"/>
      <c r="U215" s="224"/>
      <c r="V215" s="17"/>
      <c r="W215" s="224"/>
      <c r="X215" s="17"/>
      <c r="Z215" s="17"/>
    </row>
    <row r="216" spans="2:26" ht="12.75">
      <c r="B216" s="17"/>
      <c r="C216" s="17"/>
      <c r="D216" s="17"/>
      <c r="F216" s="17"/>
      <c r="G216" s="224"/>
      <c r="J216" s="17"/>
      <c r="K216" s="224"/>
      <c r="L216" s="17"/>
      <c r="M216" s="224"/>
      <c r="N216" s="17"/>
      <c r="O216" s="224"/>
      <c r="P216" s="17"/>
      <c r="Q216" s="224"/>
      <c r="R216" s="17"/>
      <c r="S216" s="224"/>
      <c r="T216" s="17"/>
      <c r="U216" s="224"/>
      <c r="V216" s="17"/>
      <c r="W216" s="224"/>
      <c r="X216" s="17"/>
      <c r="Z216" s="17"/>
    </row>
    <row r="217" spans="2:26" ht="12.75">
      <c r="B217" s="17"/>
      <c r="C217" s="17"/>
      <c r="D217" s="17"/>
      <c r="F217" s="17"/>
      <c r="G217" s="224"/>
      <c r="J217" s="17"/>
      <c r="K217" s="224"/>
      <c r="L217" s="17"/>
      <c r="M217" s="224"/>
      <c r="N217" s="17"/>
      <c r="O217" s="224"/>
      <c r="P217" s="17"/>
      <c r="Q217" s="224"/>
      <c r="R217" s="17"/>
      <c r="S217" s="224"/>
      <c r="T217" s="17"/>
      <c r="U217" s="224"/>
      <c r="V217" s="17"/>
      <c r="W217" s="224"/>
      <c r="X217" s="17"/>
      <c r="Z217" s="17"/>
    </row>
    <row r="218" spans="2:26" ht="12.75">
      <c r="B218" s="17"/>
      <c r="C218" s="17"/>
      <c r="D218" s="17"/>
      <c r="F218" s="17"/>
      <c r="G218" s="224"/>
      <c r="J218" s="17"/>
      <c r="K218" s="224"/>
      <c r="L218" s="17"/>
      <c r="M218" s="224"/>
      <c r="N218" s="17"/>
      <c r="O218" s="224"/>
      <c r="P218" s="17"/>
      <c r="Q218" s="224"/>
      <c r="R218" s="17"/>
      <c r="S218" s="224"/>
      <c r="T218" s="17"/>
      <c r="U218" s="224"/>
      <c r="V218" s="17"/>
      <c r="W218" s="224"/>
      <c r="X218" s="17"/>
      <c r="Z218" s="17"/>
    </row>
    <row r="219" spans="2:26" ht="12.75">
      <c r="B219" s="17"/>
      <c r="C219" s="17"/>
      <c r="D219" s="17"/>
      <c r="F219" s="17"/>
      <c r="G219" s="224"/>
      <c r="J219" s="17"/>
      <c r="K219" s="224"/>
      <c r="L219" s="17"/>
      <c r="M219" s="224"/>
      <c r="N219" s="17"/>
      <c r="O219" s="224"/>
      <c r="P219" s="17"/>
      <c r="Q219" s="224"/>
      <c r="R219" s="17"/>
      <c r="S219" s="224"/>
      <c r="T219" s="17"/>
      <c r="U219" s="224"/>
      <c r="V219" s="17"/>
      <c r="W219" s="224"/>
      <c r="X219" s="17"/>
      <c r="Z219" s="17"/>
    </row>
    <row r="220" spans="2:26" ht="12.75">
      <c r="B220" s="17"/>
      <c r="C220" s="17"/>
      <c r="D220" s="17"/>
      <c r="F220" s="17"/>
      <c r="G220" s="224"/>
      <c r="J220" s="17"/>
      <c r="K220" s="224"/>
      <c r="L220" s="17"/>
      <c r="M220" s="224"/>
      <c r="N220" s="17"/>
      <c r="O220" s="224"/>
      <c r="P220" s="17"/>
      <c r="Q220" s="224"/>
      <c r="R220" s="17"/>
      <c r="S220" s="224"/>
      <c r="T220" s="17"/>
      <c r="U220" s="224"/>
      <c r="V220" s="17"/>
      <c r="W220" s="224"/>
      <c r="X220" s="17"/>
      <c r="Z220" s="17"/>
    </row>
    <row r="221" spans="2:26" ht="12.75">
      <c r="B221" s="17"/>
      <c r="C221" s="17"/>
      <c r="D221" s="17"/>
      <c r="F221" s="17"/>
      <c r="G221" s="224"/>
      <c r="J221" s="17"/>
      <c r="K221" s="224"/>
      <c r="L221" s="17"/>
      <c r="M221" s="224"/>
      <c r="N221" s="17"/>
      <c r="O221" s="224"/>
      <c r="P221" s="17"/>
      <c r="Q221" s="224"/>
      <c r="R221" s="17"/>
      <c r="S221" s="224"/>
      <c r="T221" s="17"/>
      <c r="U221" s="224"/>
      <c r="V221" s="17"/>
      <c r="W221" s="224"/>
      <c r="X221" s="17"/>
      <c r="Z221" s="17"/>
    </row>
    <row r="222" spans="2:26" ht="12.75">
      <c r="B222" s="17"/>
      <c r="C222" s="17"/>
      <c r="D222" s="17"/>
      <c r="F222" s="17"/>
      <c r="G222" s="224"/>
      <c r="J222" s="17"/>
      <c r="K222" s="224"/>
      <c r="L222" s="17"/>
      <c r="M222" s="224"/>
      <c r="N222" s="17"/>
      <c r="O222" s="224"/>
      <c r="P222" s="17"/>
      <c r="Q222" s="224"/>
      <c r="R222" s="17"/>
      <c r="S222" s="224"/>
      <c r="T222" s="17"/>
      <c r="U222" s="224"/>
      <c r="V222" s="17"/>
      <c r="W222" s="224"/>
      <c r="X222" s="17"/>
      <c r="Z222" s="17"/>
    </row>
    <row r="223" spans="2:26" ht="12.75">
      <c r="B223" s="17"/>
      <c r="C223" s="17"/>
      <c r="D223" s="17"/>
      <c r="F223" s="17"/>
      <c r="G223" s="224"/>
      <c r="J223" s="17"/>
      <c r="K223" s="224"/>
      <c r="L223" s="17"/>
      <c r="M223" s="224"/>
      <c r="N223" s="17"/>
      <c r="O223" s="224"/>
      <c r="P223" s="17"/>
      <c r="Q223" s="224"/>
      <c r="R223" s="17"/>
      <c r="S223" s="224"/>
      <c r="T223" s="17"/>
      <c r="U223" s="224"/>
      <c r="V223" s="17"/>
      <c r="W223" s="224"/>
      <c r="X223" s="17"/>
      <c r="Z223" s="17"/>
    </row>
    <row r="224" spans="2:26" ht="12.75">
      <c r="B224" s="17"/>
      <c r="C224" s="17"/>
      <c r="D224" s="17"/>
      <c r="F224" s="17"/>
      <c r="G224" s="224"/>
      <c r="J224" s="17"/>
      <c r="K224" s="224"/>
      <c r="L224" s="17"/>
      <c r="M224" s="224"/>
      <c r="N224" s="17"/>
      <c r="O224" s="224"/>
      <c r="P224" s="17"/>
      <c r="Q224" s="224"/>
      <c r="R224" s="17"/>
      <c r="S224" s="224"/>
      <c r="T224" s="17"/>
      <c r="U224" s="224"/>
      <c r="V224" s="17"/>
      <c r="W224" s="224"/>
      <c r="X224" s="17"/>
      <c r="Z224" s="17"/>
    </row>
    <row r="225" spans="2:26" ht="12.75">
      <c r="B225" s="17"/>
      <c r="C225" s="17"/>
      <c r="D225" s="17"/>
      <c r="F225" s="17"/>
      <c r="G225" s="224"/>
      <c r="J225" s="17"/>
      <c r="K225" s="224"/>
      <c r="L225" s="17"/>
      <c r="M225" s="224"/>
      <c r="N225" s="17"/>
      <c r="O225" s="224"/>
      <c r="P225" s="17"/>
      <c r="Q225" s="224"/>
      <c r="R225" s="17"/>
      <c r="S225" s="224"/>
      <c r="T225" s="17"/>
      <c r="U225" s="224"/>
      <c r="V225" s="17"/>
      <c r="W225" s="224"/>
      <c r="X225" s="17"/>
      <c r="Z225" s="17"/>
    </row>
    <row r="226" spans="2:26" ht="12.75">
      <c r="B226" s="17"/>
      <c r="C226" s="17"/>
      <c r="D226" s="17"/>
      <c r="F226" s="17"/>
      <c r="G226" s="224"/>
      <c r="J226" s="17"/>
      <c r="K226" s="224"/>
      <c r="L226" s="17"/>
      <c r="M226" s="224"/>
      <c r="N226" s="17"/>
      <c r="O226" s="224"/>
      <c r="P226" s="17"/>
      <c r="Q226" s="224"/>
      <c r="R226" s="17"/>
      <c r="S226" s="224"/>
      <c r="T226" s="17"/>
      <c r="U226" s="224"/>
      <c r="V226" s="17"/>
      <c r="W226" s="224"/>
      <c r="X226" s="17"/>
      <c r="Z226" s="17"/>
    </row>
    <row r="227" spans="2:26" ht="12.75">
      <c r="B227" s="17"/>
      <c r="C227" s="17"/>
      <c r="D227" s="17"/>
      <c r="F227" s="17"/>
      <c r="G227" s="224"/>
      <c r="J227" s="17"/>
      <c r="K227" s="224"/>
      <c r="L227" s="17"/>
      <c r="M227" s="224"/>
      <c r="N227" s="17"/>
      <c r="O227" s="224"/>
      <c r="P227" s="17"/>
      <c r="Q227" s="224"/>
      <c r="R227" s="17"/>
      <c r="S227" s="224"/>
      <c r="T227" s="17"/>
      <c r="U227" s="224"/>
      <c r="V227" s="17"/>
      <c r="W227" s="224"/>
      <c r="X227" s="17"/>
      <c r="Z227" s="17"/>
    </row>
    <row r="228" spans="2:26" ht="12.75">
      <c r="B228" s="17"/>
      <c r="C228" s="17"/>
      <c r="D228" s="17"/>
      <c r="F228" s="17"/>
      <c r="G228" s="224"/>
      <c r="J228" s="17"/>
      <c r="K228" s="224"/>
      <c r="L228" s="17"/>
      <c r="M228" s="224"/>
      <c r="N228" s="17"/>
      <c r="O228" s="224"/>
      <c r="P228" s="17"/>
      <c r="Q228" s="224"/>
      <c r="R228" s="17"/>
      <c r="S228" s="224"/>
      <c r="T228" s="17"/>
      <c r="U228" s="224"/>
      <c r="V228" s="17"/>
      <c r="W228" s="224"/>
      <c r="X228" s="17"/>
      <c r="Z228" s="17"/>
    </row>
    <row r="229" spans="2:26" ht="12.75">
      <c r="B229" s="17"/>
      <c r="C229" s="17"/>
      <c r="D229" s="17"/>
      <c r="F229" s="17"/>
      <c r="G229" s="224"/>
      <c r="J229" s="17"/>
      <c r="K229" s="224"/>
      <c r="L229" s="17"/>
      <c r="M229" s="224"/>
      <c r="N229" s="17"/>
      <c r="O229" s="224"/>
      <c r="P229" s="17"/>
      <c r="Q229" s="224"/>
      <c r="R229" s="17"/>
      <c r="S229" s="224"/>
      <c r="T229" s="17"/>
      <c r="U229" s="224"/>
      <c r="V229" s="17"/>
      <c r="W229" s="224"/>
      <c r="X229" s="17"/>
      <c r="Z229" s="17"/>
    </row>
    <row r="230" spans="2:26" ht="12.75">
      <c r="B230" s="17"/>
      <c r="C230" s="17"/>
      <c r="D230" s="17"/>
      <c r="F230" s="17"/>
      <c r="G230" s="224"/>
      <c r="J230" s="17"/>
      <c r="K230" s="224"/>
      <c r="L230" s="17"/>
      <c r="M230" s="224"/>
      <c r="N230" s="17"/>
      <c r="O230" s="224"/>
      <c r="P230" s="17"/>
      <c r="Q230" s="224"/>
      <c r="R230" s="17"/>
      <c r="S230" s="224"/>
      <c r="T230" s="17"/>
      <c r="U230" s="224"/>
      <c r="V230" s="17"/>
      <c r="W230" s="224"/>
      <c r="X230" s="17"/>
      <c r="Z230" s="17"/>
    </row>
    <row r="231" spans="2:26" ht="12.75">
      <c r="B231" s="17"/>
      <c r="C231" s="17"/>
      <c r="D231" s="17"/>
      <c r="F231" s="17"/>
      <c r="G231" s="224"/>
      <c r="J231" s="17"/>
      <c r="K231" s="224"/>
      <c r="L231" s="17"/>
      <c r="M231" s="224"/>
      <c r="N231" s="17"/>
      <c r="O231" s="224"/>
      <c r="P231" s="17"/>
      <c r="Q231" s="224"/>
      <c r="R231" s="17"/>
      <c r="S231" s="224"/>
      <c r="T231" s="17"/>
      <c r="U231" s="224"/>
      <c r="V231" s="17"/>
      <c r="W231" s="224"/>
      <c r="X231" s="17"/>
      <c r="Z231" s="17"/>
    </row>
    <row r="232" spans="2:26" ht="12.75">
      <c r="B232" s="17"/>
      <c r="C232" s="17"/>
      <c r="D232" s="17"/>
      <c r="F232" s="17"/>
      <c r="G232" s="224"/>
      <c r="J232" s="17"/>
      <c r="K232" s="224"/>
      <c r="L232" s="17"/>
      <c r="M232" s="224"/>
      <c r="N232" s="17"/>
      <c r="O232" s="224"/>
      <c r="P232" s="17"/>
      <c r="Q232" s="224"/>
      <c r="R232" s="17"/>
      <c r="S232" s="224"/>
      <c r="T232" s="17"/>
      <c r="U232" s="224"/>
      <c r="V232" s="17"/>
      <c r="W232" s="224"/>
      <c r="X232" s="17"/>
      <c r="Z232" s="17"/>
    </row>
    <row r="233" spans="2:26" ht="12.75">
      <c r="B233" s="17"/>
      <c r="C233" s="17"/>
      <c r="D233" s="17"/>
      <c r="F233" s="17"/>
      <c r="G233" s="224"/>
      <c r="J233" s="17"/>
      <c r="K233" s="224"/>
      <c r="L233" s="17"/>
      <c r="M233" s="224"/>
      <c r="N233" s="17"/>
      <c r="O233" s="224"/>
      <c r="P233" s="17"/>
      <c r="Q233" s="224"/>
      <c r="R233" s="17"/>
      <c r="S233" s="224"/>
      <c r="T233" s="17"/>
      <c r="U233" s="224"/>
      <c r="V233" s="17"/>
      <c r="W233" s="224"/>
      <c r="X233" s="17"/>
      <c r="Z233" s="17"/>
    </row>
    <row r="234" spans="2:26" ht="12.75">
      <c r="B234" s="17"/>
      <c r="C234" s="17"/>
      <c r="D234" s="17"/>
      <c r="F234" s="17"/>
      <c r="G234" s="224"/>
      <c r="J234" s="17"/>
      <c r="K234" s="224"/>
      <c r="L234" s="17"/>
      <c r="M234" s="224"/>
      <c r="N234" s="17"/>
      <c r="O234" s="224"/>
      <c r="P234" s="17"/>
      <c r="Q234" s="224"/>
      <c r="R234" s="17"/>
      <c r="S234" s="224"/>
      <c r="T234" s="17"/>
      <c r="U234" s="224"/>
      <c r="V234" s="17"/>
      <c r="W234" s="224"/>
      <c r="X234" s="17"/>
      <c r="Z234" s="17"/>
    </row>
    <row r="235" spans="2:26" ht="12.75">
      <c r="B235" s="17"/>
      <c r="C235" s="17"/>
      <c r="D235" s="17"/>
      <c r="F235" s="17"/>
      <c r="G235" s="224"/>
      <c r="J235" s="17"/>
      <c r="K235" s="224"/>
      <c r="L235" s="17"/>
      <c r="M235" s="224"/>
      <c r="N235" s="17"/>
      <c r="O235" s="224"/>
      <c r="P235" s="17"/>
      <c r="Q235" s="224"/>
      <c r="R235" s="17"/>
      <c r="S235" s="224"/>
      <c r="T235" s="17"/>
      <c r="U235" s="224"/>
      <c r="V235" s="17"/>
      <c r="W235" s="224"/>
      <c r="X235" s="17"/>
      <c r="Z235" s="17"/>
    </row>
    <row r="236" spans="2:26" ht="12.75">
      <c r="B236" s="17"/>
      <c r="C236" s="17"/>
      <c r="D236" s="17"/>
      <c r="F236" s="17"/>
      <c r="G236" s="224"/>
      <c r="J236" s="17"/>
      <c r="K236" s="224"/>
      <c r="L236" s="17"/>
      <c r="M236" s="224"/>
      <c r="N236" s="17"/>
      <c r="O236" s="224"/>
      <c r="P236" s="17"/>
      <c r="Q236" s="224"/>
      <c r="R236" s="17"/>
      <c r="S236" s="224"/>
      <c r="T236" s="17"/>
      <c r="U236" s="224"/>
      <c r="V236" s="17"/>
      <c r="W236" s="224"/>
      <c r="X236" s="17"/>
      <c r="Z236" s="17"/>
    </row>
    <row r="237" spans="2:26" ht="12.75">
      <c r="B237" s="17"/>
      <c r="C237" s="17"/>
      <c r="D237" s="17"/>
      <c r="F237" s="17"/>
      <c r="G237" s="224"/>
      <c r="J237" s="17"/>
      <c r="K237" s="224"/>
      <c r="L237" s="17"/>
      <c r="M237" s="224"/>
      <c r="N237" s="17"/>
      <c r="O237" s="224"/>
      <c r="P237" s="17"/>
      <c r="Q237" s="224"/>
      <c r="R237" s="17"/>
      <c r="S237" s="224"/>
      <c r="T237" s="17"/>
      <c r="U237" s="224"/>
      <c r="V237" s="17"/>
      <c r="W237" s="224"/>
      <c r="X237" s="17"/>
      <c r="Z237" s="17"/>
    </row>
    <row r="238" spans="2:26" ht="12.75">
      <c r="B238" s="17"/>
      <c r="C238" s="17"/>
      <c r="D238" s="17"/>
      <c r="F238" s="17"/>
      <c r="G238" s="224"/>
      <c r="J238" s="17"/>
      <c r="K238" s="224"/>
      <c r="L238" s="17"/>
      <c r="M238" s="224"/>
      <c r="N238" s="17"/>
      <c r="O238" s="224"/>
      <c r="P238" s="17"/>
      <c r="Q238" s="224"/>
      <c r="R238" s="17"/>
      <c r="S238" s="224"/>
      <c r="T238" s="17"/>
      <c r="U238" s="224"/>
      <c r="V238" s="17"/>
      <c r="W238" s="224"/>
      <c r="X238" s="17"/>
      <c r="Z238" s="17"/>
    </row>
    <row r="239" spans="2:26" ht="12.75">
      <c r="B239" s="17"/>
      <c r="C239" s="17"/>
      <c r="D239" s="17"/>
      <c r="F239" s="17"/>
      <c r="G239" s="224"/>
      <c r="J239" s="17"/>
      <c r="K239" s="224"/>
      <c r="L239" s="17"/>
      <c r="M239" s="224"/>
      <c r="N239" s="17"/>
      <c r="O239" s="224"/>
      <c r="P239" s="17"/>
      <c r="Q239" s="224"/>
      <c r="R239" s="17"/>
      <c r="S239" s="224"/>
      <c r="T239" s="17"/>
      <c r="U239" s="224"/>
      <c r="V239" s="17"/>
      <c r="W239" s="224"/>
      <c r="X239" s="17"/>
      <c r="Z239" s="17"/>
    </row>
    <row r="240" spans="2:26" ht="12.75">
      <c r="B240" s="17"/>
      <c r="C240" s="17"/>
      <c r="D240" s="17"/>
      <c r="F240" s="17"/>
      <c r="G240" s="224"/>
      <c r="J240" s="17"/>
      <c r="K240" s="224"/>
      <c r="L240" s="17"/>
      <c r="M240" s="224"/>
      <c r="N240" s="17"/>
      <c r="O240" s="224"/>
      <c r="P240" s="17"/>
      <c r="Q240" s="224"/>
      <c r="R240" s="17"/>
      <c r="S240" s="224"/>
      <c r="T240" s="17"/>
      <c r="U240" s="224"/>
      <c r="V240" s="17"/>
      <c r="W240" s="224"/>
      <c r="X240" s="17"/>
      <c r="Z240" s="17"/>
    </row>
  </sheetData>
  <printOptions/>
  <pageMargins left="0.25972222222222224" right="0.2" top="0.6798611111111111" bottom="0.6798611111111111" header="0.5118055555555555" footer="0.5118055555555555"/>
  <pageSetup horizontalDpi="300" verticalDpi="300" orientation="landscape"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DDE 15 Equipement du CANTAL</dc:creator>
  <cp:keywords/>
  <dc:description/>
  <cp:lastModifiedBy/>
  <cp:lastPrinted>1999-12-31T23:19:35Z</cp:lastPrinted>
  <dcterms:created xsi:type="dcterms:W3CDTF">2004-11-30T14:06:17Z</dcterms:created>
  <dcterms:modified xsi:type="dcterms:W3CDTF">2011-04-16T19:12:05Z</dcterms:modified>
  <cp:category/>
  <cp:version/>
  <cp:contentType/>
  <cp:contentStatus/>
  <cp:revision>2</cp:revision>
</cp:coreProperties>
</file>